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itamin C" sheetId="1" r:id="rId4"/>
    <sheet state="visible" name="Gula Reduksi" sheetId="2" r:id="rId5"/>
    <sheet state="visible" name="Warna" sheetId="3" r:id="rId6"/>
  </sheets>
  <definedNames/>
  <calcPr/>
  <extLst>
    <ext uri="GoogleSheetsCustomDataVersion2">
      <go:sheetsCustomData xmlns:go="http://customooxmlschemas.google.com/" r:id="rId7" roundtripDataChecksum="WagIKzN4o8x0pREQi0lMEw4nhTz7QTf9PJPZpehMK9I="/>
    </ext>
  </extLst>
</workbook>
</file>

<file path=xl/sharedStrings.xml><?xml version="1.0" encoding="utf-8"?>
<sst xmlns="http://schemas.openxmlformats.org/spreadsheetml/2006/main" count="608" uniqueCount="85">
  <si>
    <t>Kode Sampel</t>
  </si>
  <si>
    <t>Ulangan</t>
  </si>
  <si>
    <t>Sampel (g)</t>
  </si>
  <si>
    <t>Sampel (mg)</t>
  </si>
  <si>
    <t>V. Awal</t>
  </si>
  <si>
    <t>V. Akhir</t>
  </si>
  <si>
    <t>Selisih</t>
  </si>
  <si>
    <t>Kadar Vit. C (%)</t>
  </si>
  <si>
    <t>P1</t>
  </si>
  <si>
    <t>Perlakuan</t>
  </si>
  <si>
    <t>Total</t>
  </si>
  <si>
    <t>Rata-Rata</t>
  </si>
  <si>
    <t>P2</t>
  </si>
  <si>
    <t>P3</t>
  </si>
  <si>
    <t>P4</t>
  </si>
  <si>
    <t>P5</t>
  </si>
  <si>
    <t>P6</t>
  </si>
  <si>
    <t>P7</t>
  </si>
  <si>
    <t>P8</t>
  </si>
  <si>
    <t>P9</t>
  </si>
  <si>
    <t>TOTAL</t>
  </si>
  <si>
    <t>SK</t>
  </si>
  <si>
    <t>db</t>
  </si>
  <si>
    <t>JK</t>
  </si>
  <si>
    <t>KT</t>
  </si>
  <si>
    <t>F Hitung</t>
  </si>
  <si>
    <t>F Tabel 5%</t>
  </si>
  <si>
    <t>F Tabel 1%</t>
  </si>
  <si>
    <t>Notasi</t>
  </si>
  <si>
    <t>FK</t>
  </si>
  <si>
    <t>Kelompok</t>
  </si>
  <si>
    <t>**</t>
  </si>
  <si>
    <t>JKT</t>
  </si>
  <si>
    <t>JKK</t>
  </si>
  <si>
    <t>Galat</t>
  </si>
  <si>
    <t>JKP</t>
  </si>
  <si>
    <t>JKG</t>
  </si>
  <si>
    <t>sd</t>
  </si>
  <si>
    <t>BNJ 5%</t>
  </si>
  <si>
    <t>BNJ</t>
  </si>
  <si>
    <t>DATA AWAL</t>
  </si>
  <si>
    <t>DIURUTKAN</t>
  </si>
  <si>
    <t>Hasil</t>
  </si>
  <si>
    <t>Rata-rata</t>
  </si>
  <si>
    <t>e</t>
  </si>
  <si>
    <t>a</t>
  </si>
  <si>
    <t>f</t>
  </si>
  <si>
    <t>ab</t>
  </si>
  <si>
    <t>bc</t>
  </si>
  <si>
    <t>d</t>
  </si>
  <si>
    <t xml:space="preserve">d </t>
  </si>
  <si>
    <t>S</t>
  </si>
  <si>
    <t>ā</t>
  </si>
  <si>
    <t>Kuadrat</t>
  </si>
  <si>
    <t>*3</t>
  </si>
  <si>
    <t>Kolom V ^2</t>
  </si>
  <si>
    <t>AE-AF</t>
  </si>
  <si>
    <t>Kolom AG /(N-1)</t>
  </si>
  <si>
    <t>Akar Kolom AH</t>
  </si>
  <si>
    <t>ketidakpastian</t>
  </si>
  <si>
    <t>Ketidakpastian relatif</t>
  </si>
  <si>
    <t>Konsentrasi</t>
  </si>
  <si>
    <t>Absorbansi</t>
  </si>
  <si>
    <t>Abs sampel- abs blanko</t>
  </si>
  <si>
    <t>Abs Sampel (y)</t>
  </si>
  <si>
    <t>X</t>
  </si>
  <si>
    <t>Kadar Gula Reduksi</t>
  </si>
  <si>
    <t>Blanko</t>
  </si>
  <si>
    <t>tn</t>
  </si>
  <si>
    <t>de</t>
  </si>
  <si>
    <t>h</t>
  </si>
  <si>
    <t>ef</t>
  </si>
  <si>
    <t>c</t>
  </si>
  <si>
    <t>g</t>
  </si>
  <si>
    <t>Warna L</t>
  </si>
  <si>
    <t>Warna a*</t>
  </si>
  <si>
    <t>L</t>
  </si>
  <si>
    <t>a*</t>
  </si>
  <si>
    <t>b*</t>
  </si>
  <si>
    <t>b</t>
  </si>
  <si>
    <t>Warna b*</t>
  </si>
  <si>
    <t>standar deviasi L</t>
  </si>
  <si>
    <t>standar deviasi a</t>
  </si>
  <si>
    <t>cd</t>
  </si>
  <si>
    <t>standar deviasi 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</si>
</sst>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0.00000"/>
    <numFmt numFmtId="165" formatCode="0.0000000"/>
    <numFmt numFmtId="166" formatCode="0.000000000"/>
    <numFmt numFmtId="167" formatCode="0.000000"/>
    <numFmt numFmtId="168" formatCode="0.00000000"/>
    <numFmt numFmtId="169" formatCode="0.000"/>
  </numFmts>
  <fonts count="14">
    <font>
      <sz val="11.0"/>
      <color theme="1"/>
      <name val="Calibri"/>
      <scheme val="minor"/>
    </font>
    <font>
      <b/>
      <sz val="12.0"/>
      <color theme="1"/>
      <name val="Times New Roman"/>
    </font>
    <font>
      <sz val="12.0"/>
      <color theme="1"/>
      <name val="Times New Roman"/>
    </font>
    <font>
      <b/>
      <sz val="11.0"/>
      <color theme="1"/>
      <name val="Times New Roman"/>
    </font>
    <font>
      <sz val="11.0"/>
      <color theme="1"/>
      <name val="Times New Roman"/>
    </font>
    <font>
      <sz val="11.0"/>
      <color theme="1"/>
      <name val="Calibri"/>
    </font>
    <font/>
    <font>
      <color rgb="FF000000"/>
      <name val="&quot;Times New Roman&quot;"/>
    </font>
    <font>
      <color rgb="FF000000"/>
      <name val="Symbol"/>
    </font>
    <font>
      <color rgb="FF000000"/>
      <name val="Calibri"/>
    </font>
    <font>
      <sz val="11.0"/>
      <color rgb="FF000000"/>
      <name val="&quot;Times New Roman&quot;"/>
    </font>
    <font>
      <color theme="1"/>
      <name val="Calibri"/>
      <scheme val="minor"/>
    </font>
    <font>
      <b/>
      <color rgb="FF000000"/>
      <name val="&quot;Times New Roman&quot;"/>
    </font>
    <font>
      <color theme="1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theme="1"/>
        <bgColor theme="1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2" xfId="0" applyFont="1" applyNumberFormat="1"/>
    <xf borderId="1" fillId="0" fontId="1" numFmtId="0" xfId="0" applyBorder="1" applyFont="1"/>
    <xf borderId="1" fillId="0" fontId="3" numFmtId="0" xfId="0" applyBorder="1" applyFont="1"/>
    <xf borderId="0" fillId="0" fontId="4" numFmtId="0" xfId="0" applyFont="1"/>
    <xf borderId="2" fillId="0" fontId="2" numFmtId="0" xfId="0" applyAlignment="1" applyBorder="1" applyFont="1">
      <alignment horizontal="center" vertical="center"/>
    </xf>
    <xf borderId="1" fillId="0" fontId="5" numFmtId="0" xfId="0" applyBorder="1" applyFont="1"/>
    <xf borderId="1" fillId="0" fontId="2" numFmtId="0" xfId="0" applyBorder="1" applyFont="1"/>
    <xf borderId="1" fillId="0" fontId="2" numFmtId="164" xfId="0" applyBorder="1" applyFont="1" applyNumberFormat="1"/>
    <xf borderId="3" fillId="0" fontId="2" numFmtId="0" xfId="0" applyAlignment="1" applyBorder="1" applyFont="1">
      <alignment horizontal="center" vertical="center"/>
    </xf>
    <xf borderId="4" fillId="0" fontId="6" numFmtId="0" xfId="0" applyBorder="1" applyFont="1"/>
    <xf borderId="5" fillId="0" fontId="6" numFmtId="0" xfId="0" applyBorder="1" applyFont="1"/>
    <xf borderId="6" fillId="0" fontId="6" numFmtId="0" xfId="0" applyBorder="1" applyFont="1"/>
    <xf borderId="7" fillId="0" fontId="6" numFmtId="0" xfId="0" applyBorder="1" applyFont="1"/>
    <xf borderId="1" fillId="0" fontId="2" numFmtId="0" xfId="0" applyAlignment="1" applyBorder="1" applyFont="1">
      <alignment horizontal="center" vertical="center"/>
    </xf>
    <xf borderId="0" fillId="0" fontId="2" numFmtId="4" xfId="0" applyFont="1" applyNumberFormat="1"/>
    <xf borderId="1" fillId="0" fontId="2" numFmtId="164" xfId="0" applyAlignment="1" applyBorder="1" applyFont="1" applyNumberFormat="1">
      <alignment horizontal="center" vertical="center"/>
    </xf>
    <xf borderId="0" fillId="0" fontId="4" numFmtId="164" xfId="0" applyFont="1" applyNumberFormat="1"/>
    <xf borderId="2" fillId="0" fontId="5" numFmtId="0" xfId="0" applyAlignment="1" applyBorder="1" applyFont="1">
      <alignment horizontal="center" vertical="center"/>
    </xf>
    <xf borderId="0" fillId="0" fontId="2" numFmtId="164" xfId="0" applyAlignment="1" applyFont="1" applyNumberFormat="1">
      <alignment horizontal="center" vertical="center"/>
    </xf>
    <xf borderId="0" fillId="0" fontId="4" numFmtId="164" xfId="0" applyAlignment="1" applyFont="1" applyNumberFormat="1">
      <alignment horizontal="center"/>
    </xf>
    <xf borderId="1" fillId="0" fontId="2" numFmtId="165" xfId="0" applyAlignment="1" applyBorder="1" applyFont="1" applyNumberFormat="1">
      <alignment horizontal="center" vertical="center"/>
    </xf>
    <xf borderId="1" fillId="0" fontId="2" numFmtId="1" xfId="0" applyAlignment="1" applyBorder="1" applyFont="1" applyNumberFormat="1">
      <alignment horizontal="center" vertical="center"/>
    </xf>
    <xf borderId="1" fillId="0" fontId="2" numFmtId="166" xfId="0" applyAlignment="1" applyBorder="1" applyFont="1" applyNumberFormat="1">
      <alignment horizontal="center" vertical="center"/>
    </xf>
    <xf borderId="1" fillId="0" fontId="2" numFmtId="2" xfId="0" applyAlignment="1" applyBorder="1" applyFont="1" applyNumberFormat="1">
      <alignment horizontal="center" vertical="center"/>
    </xf>
    <xf borderId="1" fillId="2" fontId="2" numFmtId="164" xfId="0" applyAlignment="1" applyBorder="1" applyFill="1" applyFont="1" applyNumberFormat="1">
      <alignment horizontal="center" vertical="center"/>
    </xf>
    <xf borderId="0" fillId="0" fontId="2" numFmtId="0" xfId="0" applyAlignment="1" applyFont="1">
      <alignment horizontal="center"/>
    </xf>
    <xf borderId="1" fillId="0" fontId="4" numFmtId="0" xfId="0" applyAlignment="1" applyBorder="1" applyFont="1">
      <alignment horizontal="center" vertical="center"/>
    </xf>
    <xf borderId="1" fillId="0" fontId="2" numFmtId="167" xfId="0" applyAlignment="1" applyBorder="1" applyFont="1" applyNumberFormat="1">
      <alignment horizontal="center" vertical="center"/>
    </xf>
    <xf borderId="3" fillId="0" fontId="4" numFmtId="0" xfId="0" applyAlignment="1" applyBorder="1" applyFont="1">
      <alignment horizontal="center"/>
    </xf>
    <xf borderId="0" fillId="0" fontId="2" numFmtId="0" xfId="0" applyAlignment="1" applyFont="1">
      <alignment horizontal="center" vertical="center"/>
    </xf>
    <xf borderId="4" fillId="0" fontId="2" numFmtId="4" xfId="0" applyAlignment="1" applyBorder="1" applyFont="1" applyNumberFormat="1">
      <alignment horizontal="left" vertical="center"/>
    </xf>
    <xf borderId="4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center"/>
    </xf>
    <xf borderId="0" fillId="0" fontId="2" numFmtId="4" xfId="0" applyAlignment="1" applyFont="1" applyNumberFormat="1">
      <alignment horizontal="center" vertical="center"/>
    </xf>
    <xf borderId="0" fillId="0" fontId="2" numFmtId="0" xfId="0" applyAlignment="1" applyFont="1">
      <alignment horizontal="center" readingOrder="0"/>
    </xf>
    <xf borderId="4" fillId="0" fontId="4" numFmtId="0" xfId="0" applyBorder="1" applyFont="1"/>
    <xf borderId="4" fillId="0" fontId="2" numFmtId="164" xfId="0" applyAlignment="1" applyBorder="1" applyFont="1" applyNumberFormat="1">
      <alignment horizontal="center" vertical="center"/>
    </xf>
    <xf borderId="4" fillId="0" fontId="2" numFmtId="0" xfId="0" applyAlignment="1" applyBorder="1" applyFont="1">
      <alignment horizontal="center" vertical="center"/>
    </xf>
    <xf borderId="0" fillId="0" fontId="4" numFmtId="2" xfId="0" applyFont="1" applyNumberFormat="1"/>
    <xf borderId="4" fillId="0" fontId="7" numFmtId="0" xfId="0" applyAlignment="1" applyBorder="1" applyFont="1">
      <alignment horizontal="center" readingOrder="0" shrinkToFit="0" wrapText="0"/>
    </xf>
    <xf borderId="4" fillId="0" fontId="8" numFmtId="0" xfId="0" applyAlignment="1" applyBorder="1" applyFont="1">
      <alignment horizontal="center" readingOrder="0" shrinkToFit="0" wrapText="0"/>
    </xf>
    <xf borderId="4" fillId="0" fontId="9" numFmtId="0" xfId="0" applyAlignment="1" applyBorder="1" applyFont="1">
      <alignment horizontal="center" readingOrder="0" shrinkToFit="0" wrapText="0"/>
    </xf>
    <xf borderId="4" fillId="0" fontId="7" numFmtId="0" xfId="0" applyAlignment="1" applyBorder="1" applyFont="1">
      <alignment readingOrder="0" shrinkToFit="0" wrapText="0"/>
    </xf>
    <xf borderId="0" fillId="0" fontId="10" numFmtId="0" xfId="0" applyAlignment="1" applyFont="1">
      <alignment horizontal="center" readingOrder="0"/>
    </xf>
    <xf borderId="0" fillId="0" fontId="10" numFmtId="0" xfId="0" applyAlignment="1" applyFont="1">
      <alignment horizontal="right" readingOrder="0" shrinkToFit="0" wrapText="0"/>
    </xf>
    <xf borderId="0" fillId="0" fontId="10" numFmtId="168" xfId="0" applyAlignment="1" applyFont="1" applyNumberFormat="1">
      <alignment horizontal="right" readingOrder="0" shrinkToFit="0" wrapText="0"/>
    </xf>
    <xf borderId="0" fillId="0" fontId="10" numFmtId="169" xfId="0" applyAlignment="1" applyFont="1" applyNumberFormat="1">
      <alignment horizontal="right" readingOrder="0" shrinkToFit="0" wrapText="0"/>
    </xf>
    <xf borderId="0" fillId="0" fontId="10" numFmtId="10" xfId="0" applyAlignment="1" applyFont="1" applyNumberFormat="1">
      <alignment horizontal="right" readingOrder="0" shrinkToFit="0" wrapText="0"/>
    </xf>
    <xf borderId="1" fillId="0" fontId="5" numFmtId="169" xfId="0" applyBorder="1" applyFont="1" applyNumberFormat="1"/>
    <xf borderId="0" fillId="0" fontId="4" numFmtId="0" xfId="0" applyAlignment="1" applyFont="1">
      <alignment vertical="center"/>
    </xf>
    <xf borderId="2" fillId="0" fontId="5" numFmtId="0" xfId="0" applyAlignment="1" applyBorder="1" applyFont="1">
      <alignment horizontal="center"/>
    </xf>
    <xf borderId="1" fillId="0" fontId="5" numFmtId="2" xfId="0" applyBorder="1" applyFont="1" applyNumberFormat="1"/>
    <xf borderId="0" fillId="0" fontId="4" numFmtId="2" xfId="0" applyAlignment="1" applyFont="1" applyNumberFormat="1">
      <alignment vertical="center"/>
    </xf>
    <xf borderId="0" fillId="0" fontId="2" numFmtId="2" xfId="0" applyAlignment="1" applyFont="1" applyNumberFormat="1">
      <alignment horizontal="center" vertical="center"/>
    </xf>
    <xf borderId="1" fillId="2" fontId="2" numFmtId="2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readingOrder="0" vertical="center"/>
    </xf>
    <xf borderId="4" fillId="0" fontId="2" numFmtId="2" xfId="0" applyAlignment="1" applyBorder="1" applyFont="1" applyNumberFormat="1">
      <alignment horizontal="center" vertical="center"/>
    </xf>
    <xf borderId="0" fillId="0" fontId="4" numFmtId="0" xfId="0" applyAlignment="1" applyFont="1">
      <alignment readingOrder="0"/>
    </xf>
    <xf borderId="0" fillId="0" fontId="11" numFmtId="10" xfId="0" applyFont="1" applyNumberFormat="1"/>
    <xf borderId="0" fillId="0" fontId="7" numFmtId="0" xfId="0" applyAlignment="1" applyFont="1">
      <alignment horizontal="center" readingOrder="0" shrinkToFit="0" wrapText="0"/>
    </xf>
    <xf borderId="0" fillId="0" fontId="12" numFmtId="0" xfId="0" applyAlignment="1" applyFont="1">
      <alignment horizontal="center" readingOrder="0"/>
    </xf>
    <xf borderId="0" fillId="0" fontId="10" numFmtId="2" xfId="0" applyAlignment="1" applyFont="1" applyNumberFormat="1">
      <alignment horizontal="center" readingOrder="0"/>
    </xf>
    <xf borderId="0" fillId="0" fontId="10" numFmtId="2" xfId="0" applyAlignment="1" applyFont="1" applyNumberFormat="1">
      <alignment horizontal="right" readingOrder="0" shrinkToFit="0" wrapText="0"/>
    </xf>
    <xf borderId="0" fillId="0" fontId="7" numFmtId="2" xfId="0" applyAlignment="1" applyFont="1" applyNumberFormat="1">
      <alignment horizontal="right" readingOrder="0" shrinkToFit="0" wrapText="0"/>
    </xf>
    <xf borderId="0" fillId="0" fontId="11" numFmtId="0" xfId="0" applyFont="1"/>
    <xf borderId="0" fillId="0" fontId="2" numFmtId="164" xfId="0" applyFont="1" applyNumberFormat="1"/>
    <xf borderId="1" fillId="0" fontId="1" numFmtId="0" xfId="0" applyAlignment="1" applyBorder="1" applyFont="1">
      <alignment horizontal="center"/>
    </xf>
    <xf borderId="0" fillId="0" fontId="2" numFmtId="0" xfId="0" applyAlignment="1" applyFont="1">
      <alignment horizontal="left" vertical="center"/>
    </xf>
    <xf borderId="0" fillId="0" fontId="13" numFmtId="2" xfId="0" applyAlignment="1" applyFont="1" applyNumberFormat="1">
      <alignment horizontal="center"/>
    </xf>
    <xf borderId="0" fillId="0" fontId="11" numFmtId="0" xfId="0" applyAlignment="1" applyFont="1">
      <alignment readingOrder="0"/>
    </xf>
    <xf borderId="0" fillId="0" fontId="11" numFmtId="2" xfId="0" applyFont="1" applyNumberFormat="1"/>
    <xf borderId="0" fillId="0" fontId="7" numFmtId="0" xfId="0" applyAlignment="1" applyFont="1">
      <alignment readingOrder="0" shrinkToFit="0" wrapText="0"/>
    </xf>
    <xf borderId="0" fillId="0" fontId="8" numFmtId="0" xfId="0" applyAlignment="1" applyFont="1">
      <alignment horizontal="center" readingOrder="0" shrinkToFit="0" wrapText="0"/>
    </xf>
    <xf borderId="0" fillId="0" fontId="9" numFmtId="0" xfId="0" applyAlignment="1" applyFont="1">
      <alignment horizontal="center"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tx>
            <c:v>Abs sampel- abs blanko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(Abs sampel- abs blanko)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'Gula Reduksi'!$C$4:$C$9</c:f>
            </c:numRef>
          </c:xVal>
          <c:yVal>
            <c:numRef>
              <c:f>'Gula Reduksi'!$E$4:$E$9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823633"/>
        <c:axId val="1294639193"/>
      </c:scatterChart>
      <c:valAx>
        <c:axId val="52682363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94639193"/>
      </c:valAx>
      <c:valAx>
        <c:axId val="129463919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26823633"/>
      </c:valAx>
    </c:plotArea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66675</xdr:colOff>
      <xdr:row>0</xdr:row>
      <xdr:rowOff>104775</xdr:rowOff>
    </xdr:from>
    <xdr:ext cx="3438525" cy="2314575"/>
    <xdr:graphicFrame>
      <xdr:nvGraphicFramePr>
        <xdr:cNvPr id="163202426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5.43"/>
    <col customWidth="1" min="3" max="3" width="8.71"/>
    <col customWidth="1" min="4" max="4" width="11.14"/>
    <col customWidth="1" min="5" max="5" width="12.29"/>
    <col customWidth="1" min="6" max="7" width="8.71"/>
    <col customWidth="1" min="8" max="8" width="7.86"/>
    <col customWidth="1" min="9" max="9" width="17.86"/>
    <col customWidth="1" min="10" max="11" width="8.0"/>
    <col customWidth="1" min="12" max="12" width="13.0"/>
    <col customWidth="1" min="13" max="13" width="9.57"/>
    <col customWidth="1" min="14" max="14" width="13.14"/>
    <col customWidth="1" min="15" max="15" width="14.71"/>
    <col customWidth="1" min="16" max="16" width="11.14"/>
    <col customWidth="1" min="17" max="18" width="11.71"/>
    <col customWidth="1" min="19" max="19" width="11.14"/>
    <col customWidth="1" min="20" max="20" width="11.57"/>
    <col customWidth="1" min="21" max="21" width="11.14"/>
    <col customWidth="1" min="22" max="22" width="16.29"/>
    <col customWidth="1" min="23" max="23" width="15.29"/>
    <col customWidth="1" min="24" max="24" width="13.29"/>
    <col customWidth="1" min="25" max="25" width="19.29"/>
    <col customWidth="1" min="26" max="26" width="8.71"/>
  </cols>
  <sheetData>
    <row r="3">
      <c r="B3" s="1"/>
      <c r="C3" s="1"/>
      <c r="D3" s="1"/>
      <c r="E3" s="1"/>
      <c r="F3" s="1"/>
      <c r="G3" s="1"/>
      <c r="H3" s="1"/>
      <c r="I3" s="1"/>
    </row>
    <row r="4">
      <c r="B4" s="2"/>
      <c r="C4" s="2"/>
      <c r="D4" s="2"/>
      <c r="E4" s="2"/>
      <c r="F4" s="2"/>
      <c r="G4" s="2"/>
      <c r="H4" s="2"/>
      <c r="I4" s="3"/>
    </row>
    <row r="8">
      <c r="B8" s="4" t="s">
        <v>0</v>
      </c>
      <c r="C8" s="5" t="s">
        <v>1</v>
      </c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  <c r="I8" s="4" t="s">
        <v>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>
      <c r="B9" s="7" t="s">
        <v>8</v>
      </c>
      <c r="C9" s="8">
        <v>1.0</v>
      </c>
      <c r="D9" s="9">
        <v>10.0109</v>
      </c>
      <c r="E9" s="9">
        <f t="shared" ref="E9:E35" si="1">D9*1000</f>
        <v>10010.9</v>
      </c>
      <c r="F9" s="9">
        <v>0.0</v>
      </c>
      <c r="G9" s="9">
        <v>1.4</v>
      </c>
      <c r="H9" s="9">
        <f t="shared" ref="H9:H35" si="2">G9-F9</f>
        <v>1.4</v>
      </c>
      <c r="I9" s="10">
        <f t="shared" ref="I9:I35" si="3">((H9*0.88*10)/E9)</f>
        <v>0.001230658582</v>
      </c>
      <c r="K9" s="6"/>
      <c r="L9" s="7" t="s">
        <v>9</v>
      </c>
      <c r="M9" s="11" t="s">
        <v>1</v>
      </c>
      <c r="N9" s="12"/>
      <c r="O9" s="13"/>
      <c r="P9" s="7" t="s">
        <v>10</v>
      </c>
      <c r="Q9" s="7" t="s">
        <v>11</v>
      </c>
      <c r="R9" s="6"/>
      <c r="S9" s="6"/>
      <c r="T9" s="6"/>
      <c r="U9" s="6"/>
      <c r="V9" s="6"/>
      <c r="W9" s="6"/>
    </row>
    <row r="10">
      <c r="B10" s="14"/>
      <c r="C10" s="8">
        <v>2.0</v>
      </c>
      <c r="D10" s="9">
        <v>10.0105</v>
      </c>
      <c r="E10" s="9">
        <f t="shared" si="1"/>
        <v>10010.5</v>
      </c>
      <c r="F10" s="9">
        <v>0.0</v>
      </c>
      <c r="G10" s="9">
        <v>1.6</v>
      </c>
      <c r="H10" s="9">
        <f t="shared" si="2"/>
        <v>1.6</v>
      </c>
      <c r="I10" s="10">
        <f t="shared" si="3"/>
        <v>0.001406523151</v>
      </c>
      <c r="K10" s="6"/>
      <c r="L10" s="15"/>
      <c r="M10" s="16">
        <v>1.0</v>
      </c>
      <c r="N10" s="16">
        <v>2.0</v>
      </c>
      <c r="O10" s="16">
        <v>3.0</v>
      </c>
      <c r="P10" s="15"/>
      <c r="Q10" s="15"/>
      <c r="R10" s="6"/>
      <c r="S10" s="6"/>
      <c r="T10" s="2"/>
      <c r="U10" s="17"/>
      <c r="V10" s="6"/>
      <c r="W10" s="6"/>
    </row>
    <row r="11">
      <c r="B11" s="15"/>
      <c r="C11" s="8">
        <v>3.0</v>
      </c>
      <c r="D11" s="9">
        <v>10.0107</v>
      </c>
      <c r="E11" s="9">
        <f t="shared" si="1"/>
        <v>10010.7</v>
      </c>
      <c r="F11" s="9">
        <v>0.0</v>
      </c>
      <c r="G11" s="9">
        <v>1.5</v>
      </c>
      <c r="H11" s="9">
        <f t="shared" si="2"/>
        <v>1.5</v>
      </c>
      <c r="I11" s="10">
        <f t="shared" si="3"/>
        <v>0.00131858911</v>
      </c>
      <c r="K11" s="6"/>
      <c r="L11" s="16" t="s">
        <v>8</v>
      </c>
      <c r="M11" s="18">
        <f>I9</f>
        <v>0.001230658582</v>
      </c>
      <c r="N11" s="18">
        <f>I10</f>
        <v>0.001406523151</v>
      </c>
      <c r="O11" s="18">
        <f>I11</f>
        <v>0.00131858911</v>
      </c>
      <c r="P11" s="18">
        <f t="shared" ref="P11:P20" si="4">SUM(M11:O11)</f>
        <v>0.003955770842</v>
      </c>
      <c r="Q11" s="18">
        <f t="shared" ref="Q11:Q19" si="5">AVERAGE(M11:O11)</f>
        <v>0.001318590281</v>
      </c>
      <c r="R11" s="19"/>
    </row>
    <row r="12">
      <c r="B12" s="20" t="s">
        <v>12</v>
      </c>
      <c r="C12" s="8">
        <v>1.0</v>
      </c>
      <c r="D12" s="9">
        <v>10.038</v>
      </c>
      <c r="E12" s="9">
        <f t="shared" si="1"/>
        <v>10038</v>
      </c>
      <c r="F12" s="9">
        <v>0.0</v>
      </c>
      <c r="G12" s="9">
        <v>2.3</v>
      </c>
      <c r="H12" s="9">
        <f t="shared" si="2"/>
        <v>2.3</v>
      </c>
      <c r="I12" s="10">
        <f t="shared" si="3"/>
        <v>0.002016337916</v>
      </c>
      <c r="K12" s="6"/>
      <c r="L12" s="16" t="s">
        <v>12</v>
      </c>
      <c r="M12" s="18">
        <f>I12</f>
        <v>0.002016337916</v>
      </c>
      <c r="N12" s="18">
        <f>I13</f>
        <v>0.001753319851</v>
      </c>
      <c r="O12" s="18">
        <f>I14</f>
        <v>0.001928651837</v>
      </c>
      <c r="P12" s="18">
        <f t="shared" si="4"/>
        <v>0.005698309604</v>
      </c>
      <c r="Q12" s="18">
        <f t="shared" si="5"/>
        <v>0.001899436535</v>
      </c>
      <c r="R12" s="19"/>
    </row>
    <row r="13">
      <c r="B13" s="14"/>
      <c r="C13" s="8">
        <v>2.0</v>
      </c>
      <c r="D13" s="9">
        <v>10.0381</v>
      </c>
      <c r="E13" s="9">
        <f t="shared" si="1"/>
        <v>10038.1</v>
      </c>
      <c r="F13" s="9">
        <v>0.0</v>
      </c>
      <c r="G13" s="9">
        <v>2.0</v>
      </c>
      <c r="H13" s="9">
        <f t="shared" si="2"/>
        <v>2</v>
      </c>
      <c r="I13" s="10">
        <f t="shared" si="3"/>
        <v>0.001753319851</v>
      </c>
      <c r="K13" s="6"/>
      <c r="L13" s="16" t="s">
        <v>13</v>
      </c>
      <c r="M13" s="18">
        <f>I15</f>
        <v>0.001839428264</v>
      </c>
      <c r="N13" s="18">
        <f>I16</f>
        <v>0.001927058449</v>
      </c>
      <c r="O13" s="18">
        <f>I17</f>
        <v>0.001751853879</v>
      </c>
      <c r="P13" s="18">
        <f t="shared" si="4"/>
        <v>0.005518340593</v>
      </c>
      <c r="Q13" s="18">
        <f t="shared" si="5"/>
        <v>0.001839446864</v>
      </c>
      <c r="R13" s="19"/>
    </row>
    <row r="14">
      <c r="B14" s="15"/>
      <c r="C14" s="8">
        <v>3.0</v>
      </c>
      <c r="D14" s="9">
        <v>10.0381</v>
      </c>
      <c r="E14" s="9">
        <f t="shared" si="1"/>
        <v>10038.1</v>
      </c>
      <c r="F14" s="9">
        <v>0.0</v>
      </c>
      <c r="G14" s="9">
        <v>2.2</v>
      </c>
      <c r="H14" s="9">
        <f t="shared" si="2"/>
        <v>2.2</v>
      </c>
      <c r="I14" s="10">
        <f t="shared" si="3"/>
        <v>0.001928651837</v>
      </c>
      <c r="K14" s="6"/>
      <c r="L14" s="16" t="s">
        <v>14</v>
      </c>
      <c r="M14" s="18">
        <f>I18</f>
        <v>0.0008766162612</v>
      </c>
      <c r="N14" s="18">
        <f>I19</f>
        <v>0.0007889624944</v>
      </c>
      <c r="O14" s="18">
        <f>I20</f>
        <v>0.001051939513</v>
      </c>
      <c r="P14" s="18">
        <f t="shared" si="4"/>
        <v>0.002717518269</v>
      </c>
      <c r="Q14" s="18">
        <f t="shared" si="5"/>
        <v>0.000905839423</v>
      </c>
      <c r="R14" s="19"/>
    </row>
    <row r="15">
      <c r="B15" s="20" t="s">
        <v>13</v>
      </c>
      <c r="C15" s="8">
        <v>1.0</v>
      </c>
      <c r="D15" s="9">
        <v>10.0466</v>
      </c>
      <c r="E15" s="9">
        <f t="shared" si="1"/>
        <v>10046.6</v>
      </c>
      <c r="F15" s="9">
        <v>0.0</v>
      </c>
      <c r="G15" s="9">
        <v>2.1</v>
      </c>
      <c r="H15" s="9">
        <f t="shared" si="2"/>
        <v>2.1</v>
      </c>
      <c r="I15" s="10">
        <f t="shared" si="3"/>
        <v>0.001839428264</v>
      </c>
      <c r="K15" s="6"/>
      <c r="L15" s="16" t="s">
        <v>15</v>
      </c>
      <c r="M15" s="18">
        <f>I21</f>
        <v>0.001752621464</v>
      </c>
      <c r="N15" s="18">
        <f>I22</f>
        <v>0.001840270862</v>
      </c>
      <c r="O15" s="18">
        <f>I23</f>
        <v>0.002015514683</v>
      </c>
      <c r="P15" s="18">
        <f t="shared" si="4"/>
        <v>0.005608407009</v>
      </c>
      <c r="Q15" s="18">
        <f t="shared" si="5"/>
        <v>0.001869469003</v>
      </c>
      <c r="R15" s="19"/>
    </row>
    <row r="16">
      <c r="B16" s="14"/>
      <c r="C16" s="8">
        <v>2.0</v>
      </c>
      <c r="D16" s="9">
        <v>10.0464</v>
      </c>
      <c r="E16" s="9">
        <f t="shared" si="1"/>
        <v>10046.4</v>
      </c>
      <c r="F16" s="9">
        <v>0.0</v>
      </c>
      <c r="G16" s="9">
        <v>2.2</v>
      </c>
      <c r="H16" s="9">
        <f t="shared" si="2"/>
        <v>2.2</v>
      </c>
      <c r="I16" s="10">
        <f t="shared" si="3"/>
        <v>0.001927058449</v>
      </c>
      <c r="K16" s="6"/>
      <c r="L16" s="16" t="s">
        <v>16</v>
      </c>
      <c r="M16" s="18">
        <f>I24</f>
        <v>0.0006147950018</v>
      </c>
      <c r="N16" s="18">
        <f>I25</f>
        <v>0.0007026298718</v>
      </c>
      <c r="O16" s="18">
        <f>I26</f>
        <v>0.0007026298718</v>
      </c>
      <c r="P16" s="18">
        <f t="shared" si="4"/>
        <v>0.002020054745</v>
      </c>
      <c r="Q16" s="18">
        <f t="shared" si="5"/>
        <v>0.0006733515818</v>
      </c>
      <c r="R16" s="19"/>
    </row>
    <row r="17">
      <c r="B17" s="15"/>
      <c r="C17" s="8">
        <v>3.0</v>
      </c>
      <c r="D17" s="9">
        <v>10.0465</v>
      </c>
      <c r="E17" s="9">
        <f t="shared" si="1"/>
        <v>10046.5</v>
      </c>
      <c r="F17" s="9">
        <v>0.0</v>
      </c>
      <c r="G17" s="9">
        <v>2.0</v>
      </c>
      <c r="H17" s="9">
        <f t="shared" si="2"/>
        <v>2</v>
      </c>
      <c r="I17" s="10">
        <f t="shared" si="3"/>
        <v>0.001751853879</v>
      </c>
      <c r="K17" s="6"/>
      <c r="L17" s="16" t="s">
        <v>17</v>
      </c>
      <c r="M17" s="18">
        <f>I27</f>
        <v>0.0007897255903</v>
      </c>
      <c r="N17" s="18">
        <f>I28</f>
        <v>0.0004387408139</v>
      </c>
      <c r="O17" s="18">
        <f>I29</f>
        <v>0.0006142432643</v>
      </c>
      <c r="P17" s="18">
        <f t="shared" si="4"/>
        <v>0.001842709668</v>
      </c>
      <c r="Q17" s="18">
        <f t="shared" si="5"/>
        <v>0.0006142365561</v>
      </c>
      <c r="R17" s="19"/>
    </row>
    <row r="18">
      <c r="B18" s="20" t="s">
        <v>14</v>
      </c>
      <c r="C18" s="8">
        <v>1.0</v>
      </c>
      <c r="D18" s="9">
        <v>10.0386</v>
      </c>
      <c r="E18" s="9">
        <f t="shared" si="1"/>
        <v>10038.6</v>
      </c>
      <c r="F18" s="9">
        <v>0.0</v>
      </c>
      <c r="G18" s="9">
        <v>1.0</v>
      </c>
      <c r="H18" s="9">
        <f t="shared" si="2"/>
        <v>1</v>
      </c>
      <c r="I18" s="10">
        <f t="shared" si="3"/>
        <v>0.0008766162612</v>
      </c>
      <c r="K18" s="6"/>
      <c r="L18" s="16" t="s">
        <v>18</v>
      </c>
      <c r="M18" s="18">
        <f>I30</f>
        <v>0.0002638838911</v>
      </c>
      <c r="N18" s="18">
        <f>I31</f>
        <v>0.0003518416712</v>
      </c>
      <c r="O18" s="18">
        <f>I32</f>
        <v>0.0004398064851</v>
      </c>
      <c r="P18" s="18">
        <f t="shared" si="4"/>
        <v>0.001055532047</v>
      </c>
      <c r="Q18" s="18">
        <f t="shared" si="5"/>
        <v>0.0003518440158</v>
      </c>
      <c r="R18" s="19"/>
    </row>
    <row r="19">
      <c r="B19" s="14"/>
      <c r="C19" s="8">
        <v>2.0</v>
      </c>
      <c r="D19" s="9">
        <v>10.0385</v>
      </c>
      <c r="E19" s="9">
        <f t="shared" si="1"/>
        <v>10038.5</v>
      </c>
      <c r="F19" s="9">
        <v>0.0</v>
      </c>
      <c r="G19" s="9">
        <v>0.9</v>
      </c>
      <c r="H19" s="9">
        <f t="shared" si="2"/>
        <v>0.9</v>
      </c>
      <c r="I19" s="10">
        <f t="shared" si="3"/>
        <v>0.0007889624944</v>
      </c>
      <c r="K19" s="6"/>
      <c r="L19" s="16" t="s">
        <v>19</v>
      </c>
      <c r="M19" s="18">
        <f>I33</f>
        <v>0.00017570657</v>
      </c>
      <c r="N19" s="18">
        <f>I34</f>
        <v>0.0002635572239</v>
      </c>
      <c r="O19" s="18">
        <f>I35</f>
        <v>0.0002635572239</v>
      </c>
      <c r="P19" s="18">
        <f t="shared" si="4"/>
        <v>0.0007028210178</v>
      </c>
      <c r="Q19" s="18">
        <f t="shared" si="5"/>
        <v>0.0002342736726</v>
      </c>
      <c r="R19" s="19"/>
    </row>
    <row r="20">
      <c r="B20" s="15"/>
      <c r="C20" s="8">
        <v>3.0</v>
      </c>
      <c r="D20" s="9">
        <v>10.0386</v>
      </c>
      <c r="E20" s="9">
        <f t="shared" si="1"/>
        <v>10038.6</v>
      </c>
      <c r="F20" s="9">
        <v>0.0</v>
      </c>
      <c r="G20" s="9">
        <v>1.2</v>
      </c>
      <c r="H20" s="9">
        <f t="shared" si="2"/>
        <v>1.2</v>
      </c>
      <c r="I20" s="10">
        <f t="shared" si="3"/>
        <v>0.001051939513</v>
      </c>
      <c r="K20" s="6"/>
      <c r="L20" s="16" t="s">
        <v>20</v>
      </c>
      <c r="M20" s="18">
        <f t="shared" ref="M20:O20" si="6">SUM(M11:M19)</f>
        <v>0.00955977354</v>
      </c>
      <c r="N20" s="18">
        <f t="shared" si="6"/>
        <v>0.009472904388</v>
      </c>
      <c r="O20" s="18">
        <f t="shared" si="6"/>
        <v>0.01008678587</v>
      </c>
      <c r="P20" s="18">
        <f t="shared" si="4"/>
        <v>0.0291194638</v>
      </c>
      <c r="Q20" s="21"/>
      <c r="R20" s="19"/>
      <c r="S20" s="19"/>
      <c r="T20" s="19"/>
      <c r="U20" s="6"/>
      <c r="V20" s="6"/>
      <c r="W20" s="6"/>
    </row>
    <row r="21" ht="15.75" customHeight="1">
      <c r="B21" s="20" t="s">
        <v>15</v>
      </c>
      <c r="C21" s="8">
        <v>1.0</v>
      </c>
      <c r="D21" s="9">
        <v>10.0421</v>
      </c>
      <c r="E21" s="9">
        <f t="shared" si="1"/>
        <v>10042.1</v>
      </c>
      <c r="F21" s="9">
        <v>0.0</v>
      </c>
      <c r="G21" s="9">
        <v>2.0</v>
      </c>
      <c r="H21" s="9">
        <f t="shared" si="2"/>
        <v>2</v>
      </c>
      <c r="I21" s="10">
        <f t="shared" si="3"/>
        <v>0.001752621464</v>
      </c>
      <c r="K21" s="6"/>
      <c r="L21" s="6"/>
      <c r="M21" s="22"/>
      <c r="N21" s="22"/>
      <c r="O21" s="22"/>
      <c r="P21" s="22"/>
      <c r="Q21" s="22"/>
      <c r="R21" s="19"/>
      <c r="S21" s="19"/>
      <c r="T21" s="19"/>
      <c r="U21" s="6"/>
      <c r="V21" s="6"/>
      <c r="W21" s="6"/>
    </row>
    <row r="22" ht="15.75" customHeight="1">
      <c r="B22" s="14"/>
      <c r="C22" s="8">
        <v>2.0</v>
      </c>
      <c r="D22" s="9">
        <v>10.042</v>
      </c>
      <c r="E22" s="9">
        <f t="shared" si="1"/>
        <v>10042</v>
      </c>
      <c r="F22" s="9">
        <v>0.0</v>
      </c>
      <c r="G22" s="9">
        <v>2.1</v>
      </c>
      <c r="H22" s="9">
        <f t="shared" si="2"/>
        <v>2.1</v>
      </c>
      <c r="I22" s="10">
        <f t="shared" si="3"/>
        <v>0.001840270862</v>
      </c>
      <c r="K22" s="6"/>
      <c r="L22" s="16" t="s">
        <v>21</v>
      </c>
      <c r="M22" s="18" t="s">
        <v>22</v>
      </c>
      <c r="N22" s="18" t="s">
        <v>23</v>
      </c>
      <c r="O22" s="18" t="s">
        <v>24</v>
      </c>
      <c r="P22" s="18" t="s">
        <v>25</v>
      </c>
      <c r="Q22" s="18" t="s">
        <v>26</v>
      </c>
      <c r="R22" s="18" t="s">
        <v>27</v>
      </c>
      <c r="S22" s="18" t="s">
        <v>28</v>
      </c>
      <c r="T22" s="21"/>
      <c r="U22" s="10" t="s">
        <v>29</v>
      </c>
      <c r="V22" s="23">
        <f>(P20^2)/(9*3)</f>
        <v>0.00003140530266</v>
      </c>
      <c r="W22" s="6"/>
    </row>
    <row r="23" ht="15.75" customHeight="1">
      <c r="B23" s="15"/>
      <c r="C23" s="8">
        <v>3.0</v>
      </c>
      <c r="D23" s="9">
        <v>10.0421</v>
      </c>
      <c r="E23" s="9">
        <f t="shared" si="1"/>
        <v>10042.1</v>
      </c>
      <c r="F23" s="9">
        <v>0.0</v>
      </c>
      <c r="G23" s="9">
        <v>2.3</v>
      </c>
      <c r="H23" s="9">
        <f t="shared" si="2"/>
        <v>2.3</v>
      </c>
      <c r="I23" s="10">
        <f t="shared" si="3"/>
        <v>0.002015514683</v>
      </c>
      <c r="K23" s="6"/>
      <c r="L23" s="16" t="s">
        <v>30</v>
      </c>
      <c r="M23" s="24">
        <f>3-1</f>
        <v>2</v>
      </c>
      <c r="N23" s="25">
        <f t="shared" ref="N23:N25" si="7">V24</f>
        <v>0.00000002452365602</v>
      </c>
      <c r="O23" s="25">
        <f t="shared" ref="O23:O25" si="8">N23/M23</f>
        <v>0.00000001226182801</v>
      </c>
      <c r="P23" s="26">
        <f>O23/O25</f>
        <v>0.9750420685</v>
      </c>
      <c r="Q23" s="26">
        <v>3.63</v>
      </c>
      <c r="R23" s="26">
        <v>6.23</v>
      </c>
      <c r="S23" s="18" t="s">
        <v>31</v>
      </c>
      <c r="T23" s="21"/>
      <c r="U23" s="10" t="s">
        <v>32</v>
      </c>
      <c r="V23" s="23">
        <f>SUMSQ(M11:O19)-V22</f>
        <v>0.00001098522482</v>
      </c>
      <c r="W23" s="6"/>
    </row>
    <row r="24" ht="15.75" customHeight="1">
      <c r="B24" s="20" t="s">
        <v>16</v>
      </c>
      <c r="C24" s="8">
        <v>1.0</v>
      </c>
      <c r="D24" s="9">
        <v>10.0196</v>
      </c>
      <c r="E24" s="9">
        <f t="shared" si="1"/>
        <v>10019.6</v>
      </c>
      <c r="F24" s="9">
        <v>0.0</v>
      </c>
      <c r="G24" s="9">
        <v>0.7</v>
      </c>
      <c r="H24" s="9">
        <f t="shared" si="2"/>
        <v>0.7</v>
      </c>
      <c r="I24" s="10">
        <f t="shared" si="3"/>
        <v>0.0006147950018</v>
      </c>
      <c r="K24" s="6"/>
      <c r="L24" s="16" t="s">
        <v>9</v>
      </c>
      <c r="M24" s="24">
        <f>9-1</f>
        <v>8</v>
      </c>
      <c r="N24" s="25">
        <f t="shared" si="7"/>
        <v>0.00001075949011</v>
      </c>
      <c r="O24" s="25">
        <f t="shared" si="8"/>
        <v>0.000001344936264</v>
      </c>
      <c r="P24" s="26">
        <f>O24/O25</f>
        <v>106.9473031</v>
      </c>
      <c r="Q24" s="26">
        <v>2.59</v>
      </c>
      <c r="R24" s="26">
        <v>3.89</v>
      </c>
      <c r="S24" s="18" t="s">
        <v>31</v>
      </c>
      <c r="T24" s="21"/>
      <c r="U24" s="10" t="s">
        <v>33</v>
      </c>
      <c r="V24" s="23">
        <f>(SUMSQ(M20:O20)/9)-V22</f>
        <v>0.00000002452365602</v>
      </c>
      <c r="W24" s="6"/>
    </row>
    <row r="25" ht="15.75" customHeight="1">
      <c r="B25" s="14"/>
      <c r="C25" s="8">
        <v>2.0</v>
      </c>
      <c r="D25" s="9">
        <v>10.0195</v>
      </c>
      <c r="E25" s="9">
        <f t="shared" si="1"/>
        <v>10019.5</v>
      </c>
      <c r="F25" s="9">
        <v>0.0</v>
      </c>
      <c r="G25" s="9">
        <v>0.8</v>
      </c>
      <c r="H25" s="9">
        <f t="shared" si="2"/>
        <v>0.8</v>
      </c>
      <c r="I25" s="10">
        <f t="shared" si="3"/>
        <v>0.0007026298718</v>
      </c>
      <c r="K25" s="6"/>
      <c r="L25" s="16" t="s">
        <v>34</v>
      </c>
      <c r="M25" s="24">
        <f>(3-1)*(9-1)</f>
        <v>16</v>
      </c>
      <c r="N25" s="25">
        <f t="shared" si="7"/>
        <v>0.00000020121106</v>
      </c>
      <c r="O25" s="25">
        <f t="shared" si="8"/>
        <v>0.00000001257569125</v>
      </c>
      <c r="P25" s="27"/>
      <c r="Q25" s="27"/>
      <c r="R25" s="27"/>
      <c r="S25" s="27"/>
      <c r="T25" s="21"/>
      <c r="U25" s="10" t="s">
        <v>35</v>
      </c>
      <c r="V25" s="23">
        <f>(SUMSQ(P11:P19)/3)-V22</f>
        <v>0.00001075949011</v>
      </c>
      <c r="W25" s="6"/>
    </row>
    <row r="26" ht="15.75" customHeight="1">
      <c r="B26" s="15"/>
      <c r="C26" s="8">
        <v>3.0</v>
      </c>
      <c r="D26" s="9">
        <v>10.0195</v>
      </c>
      <c r="E26" s="9">
        <f t="shared" si="1"/>
        <v>10019.5</v>
      </c>
      <c r="F26" s="9">
        <v>0.0</v>
      </c>
      <c r="G26" s="9">
        <v>0.8</v>
      </c>
      <c r="H26" s="9">
        <f t="shared" si="2"/>
        <v>0.8</v>
      </c>
      <c r="I26" s="10">
        <f t="shared" si="3"/>
        <v>0.0007026298718</v>
      </c>
      <c r="K26" s="6"/>
      <c r="L26" s="16" t="s">
        <v>10</v>
      </c>
      <c r="M26" s="24">
        <f>(9*3)-1</f>
        <v>26</v>
      </c>
      <c r="N26" s="25">
        <f>V23</f>
        <v>0.00001098522482</v>
      </c>
      <c r="O26" s="27"/>
      <c r="P26" s="27"/>
      <c r="Q26" s="27"/>
      <c r="R26" s="27"/>
      <c r="S26" s="27"/>
      <c r="T26" s="21"/>
      <c r="U26" s="10" t="s">
        <v>36</v>
      </c>
      <c r="V26" s="23">
        <f>V23-V24-V25</f>
        <v>0.00000020121106</v>
      </c>
      <c r="W26" s="6"/>
    </row>
    <row r="27" ht="15.75" customHeight="1">
      <c r="B27" s="20" t="s">
        <v>17</v>
      </c>
      <c r="C27" s="8">
        <v>1.0</v>
      </c>
      <c r="D27" s="9">
        <v>10.0288</v>
      </c>
      <c r="E27" s="9">
        <f t="shared" si="1"/>
        <v>10028.8</v>
      </c>
      <c r="F27" s="9">
        <v>0.0</v>
      </c>
      <c r="G27" s="9">
        <v>0.9</v>
      </c>
      <c r="H27" s="9">
        <f t="shared" si="2"/>
        <v>0.9</v>
      </c>
      <c r="I27" s="10">
        <f t="shared" si="3"/>
        <v>0.0007897255903</v>
      </c>
      <c r="K27" s="6"/>
      <c r="L27" s="28"/>
      <c r="M27" s="2"/>
      <c r="N27" s="17"/>
      <c r="O27" s="17"/>
      <c r="P27" s="17"/>
      <c r="Q27" s="2"/>
      <c r="R27" s="2"/>
      <c r="S27" s="2"/>
      <c r="T27" s="2"/>
      <c r="U27" s="6"/>
      <c r="V27" s="6"/>
      <c r="W27" s="6"/>
    </row>
    <row r="28" ht="15.75" customHeight="1">
      <c r="B28" s="14"/>
      <c r="C28" s="8">
        <v>2.0</v>
      </c>
      <c r="D28" s="9">
        <v>10.0287</v>
      </c>
      <c r="E28" s="9">
        <f t="shared" si="1"/>
        <v>10028.7</v>
      </c>
      <c r="F28" s="9">
        <v>0.0</v>
      </c>
      <c r="G28" s="9">
        <v>0.5</v>
      </c>
      <c r="H28" s="9">
        <f t="shared" si="2"/>
        <v>0.5</v>
      </c>
      <c r="I28" s="10">
        <f t="shared" si="3"/>
        <v>0.0004387408139</v>
      </c>
      <c r="K28" s="6"/>
      <c r="L28" s="29" t="s">
        <v>37</v>
      </c>
      <c r="M28" s="29" t="s">
        <v>38</v>
      </c>
      <c r="N28" s="29" t="s">
        <v>39</v>
      </c>
      <c r="O28" s="6"/>
      <c r="P28" s="6"/>
      <c r="Q28" s="6"/>
      <c r="R28" s="6"/>
      <c r="S28" s="6"/>
      <c r="T28" s="6"/>
      <c r="U28" s="6"/>
      <c r="V28" s="6"/>
      <c r="W28" s="6"/>
    </row>
    <row r="29" ht="15.75" customHeight="1">
      <c r="B29" s="15"/>
      <c r="C29" s="8">
        <v>3.0</v>
      </c>
      <c r="D29" s="9">
        <v>10.0286</v>
      </c>
      <c r="E29" s="9">
        <f t="shared" si="1"/>
        <v>10028.6</v>
      </c>
      <c r="F29" s="9">
        <v>0.0</v>
      </c>
      <c r="G29" s="9">
        <v>0.7</v>
      </c>
      <c r="H29" s="9">
        <f t="shared" si="2"/>
        <v>0.7</v>
      </c>
      <c r="I29" s="10">
        <f t="shared" si="3"/>
        <v>0.0006142432643</v>
      </c>
      <c r="K29" s="6"/>
      <c r="L29" s="30">
        <f>SQRT(O25/3)</f>
        <v>0.00006474486144</v>
      </c>
      <c r="M29" s="26">
        <v>5.031</v>
      </c>
      <c r="N29" s="18">
        <f>L29*M29</f>
        <v>0.0003257313979</v>
      </c>
      <c r="O29" s="2"/>
      <c r="P29" s="2"/>
      <c r="Q29" s="6"/>
      <c r="R29" s="6"/>
      <c r="S29" s="6"/>
      <c r="T29" s="6"/>
      <c r="U29" s="6"/>
      <c r="V29" s="6"/>
      <c r="W29" s="6"/>
    </row>
    <row r="30" ht="15.75" customHeight="1">
      <c r="B30" s="20" t="s">
        <v>18</v>
      </c>
      <c r="C30" s="8">
        <v>1.0</v>
      </c>
      <c r="D30" s="9">
        <v>10.0044</v>
      </c>
      <c r="E30" s="9">
        <f t="shared" si="1"/>
        <v>10004.4</v>
      </c>
      <c r="F30" s="9">
        <v>0.0</v>
      </c>
      <c r="G30" s="9">
        <v>0.3</v>
      </c>
      <c r="H30" s="9">
        <f t="shared" si="2"/>
        <v>0.3</v>
      </c>
      <c r="I30" s="10">
        <f t="shared" si="3"/>
        <v>0.0002638838911</v>
      </c>
      <c r="K30" s="6"/>
      <c r="L30" s="28"/>
      <c r="M30" s="2"/>
      <c r="N30" s="2"/>
      <c r="O30" s="2"/>
      <c r="P30" s="2"/>
      <c r="Q30" s="6"/>
      <c r="R30" s="6"/>
      <c r="S30" s="6"/>
      <c r="T30" s="6"/>
      <c r="U30" s="6"/>
      <c r="V30" s="6"/>
      <c r="W30" s="6"/>
    </row>
    <row r="31" ht="15.75" customHeight="1">
      <c r="B31" s="14"/>
      <c r="C31" s="8">
        <v>2.0</v>
      </c>
      <c r="D31" s="9">
        <v>10.0045</v>
      </c>
      <c r="E31" s="9">
        <f t="shared" si="1"/>
        <v>10004.5</v>
      </c>
      <c r="F31" s="9">
        <v>0.0</v>
      </c>
      <c r="G31" s="9">
        <v>0.4</v>
      </c>
      <c r="H31" s="9">
        <f t="shared" si="2"/>
        <v>0.4</v>
      </c>
      <c r="I31" s="10">
        <f t="shared" si="3"/>
        <v>0.0003518416712</v>
      </c>
      <c r="K31" s="6"/>
      <c r="L31" s="31" t="s">
        <v>40</v>
      </c>
      <c r="M31" s="13"/>
      <c r="N31" s="28"/>
      <c r="O31" s="32" t="s">
        <v>41</v>
      </c>
      <c r="T31" s="33" t="s">
        <v>9</v>
      </c>
      <c r="U31" s="34" t="s">
        <v>42</v>
      </c>
      <c r="V31" s="34" t="s">
        <v>28</v>
      </c>
      <c r="W31" s="2"/>
    </row>
    <row r="32" ht="15.75" customHeight="1">
      <c r="B32" s="15"/>
      <c r="C32" s="8">
        <v>3.0</v>
      </c>
      <c r="D32" s="9">
        <v>10.0044</v>
      </c>
      <c r="E32" s="9">
        <f t="shared" si="1"/>
        <v>10004.4</v>
      </c>
      <c r="F32" s="9">
        <v>0.0</v>
      </c>
      <c r="G32" s="9">
        <v>0.5</v>
      </c>
      <c r="H32" s="9">
        <f t="shared" si="2"/>
        <v>0.5</v>
      </c>
      <c r="I32" s="10">
        <f t="shared" si="3"/>
        <v>0.0004398064851</v>
      </c>
      <c r="K32" s="6"/>
      <c r="L32" s="35" t="s">
        <v>9</v>
      </c>
      <c r="M32" s="35" t="s">
        <v>43</v>
      </c>
      <c r="N32" s="17"/>
      <c r="O32" s="36" t="s">
        <v>9</v>
      </c>
      <c r="P32" s="32" t="s">
        <v>43</v>
      </c>
      <c r="Q32" s="32" t="s">
        <v>39</v>
      </c>
      <c r="R32" s="32" t="s">
        <v>42</v>
      </c>
      <c r="S32" s="32" t="s">
        <v>28</v>
      </c>
      <c r="T32" s="16" t="s">
        <v>8</v>
      </c>
      <c r="U32" s="18">
        <f t="shared" ref="U32:U40" si="9">M33</f>
        <v>0.001318590281</v>
      </c>
      <c r="V32" s="37" t="s">
        <v>44</v>
      </c>
      <c r="W32" s="17"/>
    </row>
    <row r="33" ht="15.75" customHeight="1">
      <c r="B33" s="20" t="s">
        <v>19</v>
      </c>
      <c r="C33" s="8">
        <v>1.0</v>
      </c>
      <c r="D33" s="9">
        <v>10.0167</v>
      </c>
      <c r="E33" s="9">
        <f t="shared" si="1"/>
        <v>10016.7</v>
      </c>
      <c r="F33" s="9">
        <v>0.0</v>
      </c>
      <c r="G33" s="9">
        <v>0.2</v>
      </c>
      <c r="H33" s="9">
        <f t="shared" si="2"/>
        <v>0.2</v>
      </c>
      <c r="I33" s="10">
        <f t="shared" si="3"/>
        <v>0.00017570657</v>
      </c>
      <c r="K33" s="6"/>
      <c r="L33" s="16" t="s">
        <v>8</v>
      </c>
      <c r="M33" s="18">
        <f t="shared" ref="M33:M41" si="10">Q11</f>
        <v>0.001318590281</v>
      </c>
      <c r="N33" s="17">
        <f t="shared" ref="N33:N41" si="11">M33*100</f>
        <v>0.1318590281</v>
      </c>
      <c r="O33" s="32" t="s">
        <v>19</v>
      </c>
      <c r="P33" s="21">
        <f>M41</f>
        <v>0.0002342736726</v>
      </c>
      <c r="Q33" s="21">
        <f>N29</f>
        <v>0.0003257313979</v>
      </c>
      <c r="R33" s="21">
        <f t="shared" ref="R33:R41" si="12">P33+Q33</f>
        <v>0.0005600050705</v>
      </c>
      <c r="S33" s="32" t="s">
        <v>45</v>
      </c>
      <c r="T33" s="16" t="s">
        <v>12</v>
      </c>
      <c r="U33" s="18">
        <f t="shared" si="9"/>
        <v>0.001899436535</v>
      </c>
      <c r="V33" s="37" t="s">
        <v>46</v>
      </c>
      <c r="W33" s="17"/>
    </row>
    <row r="34" ht="15.75" customHeight="1">
      <c r="B34" s="14"/>
      <c r="C34" s="8">
        <v>2.0</v>
      </c>
      <c r="D34" s="9">
        <v>10.0168</v>
      </c>
      <c r="E34" s="9">
        <f t="shared" si="1"/>
        <v>10016.8</v>
      </c>
      <c r="F34" s="9">
        <v>0.0</v>
      </c>
      <c r="G34" s="9">
        <v>0.3</v>
      </c>
      <c r="H34" s="9">
        <f t="shared" si="2"/>
        <v>0.3</v>
      </c>
      <c r="I34" s="10">
        <f t="shared" si="3"/>
        <v>0.0002635572239</v>
      </c>
      <c r="K34" s="6"/>
      <c r="L34" s="16" t="s">
        <v>12</v>
      </c>
      <c r="M34" s="18">
        <f t="shared" si="10"/>
        <v>0.001899436535</v>
      </c>
      <c r="N34" s="17">
        <f t="shared" si="11"/>
        <v>0.1899436535</v>
      </c>
      <c r="O34" s="32" t="s">
        <v>18</v>
      </c>
      <c r="P34" s="21">
        <f>M40</f>
        <v>0.0003518440158</v>
      </c>
      <c r="Q34" s="21">
        <f>N29</f>
        <v>0.0003257313979</v>
      </c>
      <c r="R34" s="21">
        <f t="shared" si="12"/>
        <v>0.0006775754137</v>
      </c>
      <c r="S34" s="32" t="s">
        <v>47</v>
      </c>
      <c r="T34" s="16" t="s">
        <v>13</v>
      </c>
      <c r="U34" s="18">
        <f t="shared" si="9"/>
        <v>0.001839446864</v>
      </c>
      <c r="V34" s="37" t="s">
        <v>46</v>
      </c>
      <c r="W34" s="17"/>
    </row>
    <row r="35" ht="15.75" customHeight="1">
      <c r="B35" s="15"/>
      <c r="C35" s="8">
        <v>3.0</v>
      </c>
      <c r="D35" s="9">
        <v>10.0168</v>
      </c>
      <c r="E35" s="9">
        <f t="shared" si="1"/>
        <v>10016.8</v>
      </c>
      <c r="F35" s="9">
        <v>0.0</v>
      </c>
      <c r="G35" s="9">
        <v>0.3</v>
      </c>
      <c r="H35" s="9">
        <f t="shared" si="2"/>
        <v>0.3</v>
      </c>
      <c r="I35" s="10">
        <f t="shared" si="3"/>
        <v>0.0002635572239</v>
      </c>
      <c r="K35" s="6"/>
      <c r="L35" s="16" t="s">
        <v>13</v>
      </c>
      <c r="M35" s="18">
        <f t="shared" si="10"/>
        <v>0.001839446864</v>
      </c>
      <c r="N35" s="17">
        <f t="shared" si="11"/>
        <v>0.1839446864</v>
      </c>
      <c r="O35" s="32" t="s">
        <v>17</v>
      </c>
      <c r="P35" s="21">
        <f>M39</f>
        <v>0.0006142365561</v>
      </c>
      <c r="Q35" s="21">
        <f>N29</f>
        <v>0.0003257313979</v>
      </c>
      <c r="R35" s="21">
        <f t="shared" si="12"/>
        <v>0.000939967954</v>
      </c>
      <c r="S35" s="32" t="s">
        <v>48</v>
      </c>
      <c r="T35" s="16" t="s">
        <v>14</v>
      </c>
      <c r="U35" s="18">
        <f t="shared" si="9"/>
        <v>0.000905839423</v>
      </c>
      <c r="V35" s="37" t="s">
        <v>49</v>
      </c>
      <c r="W35" s="17"/>
    </row>
    <row r="36" ht="15.75" customHeight="1">
      <c r="K36" s="6"/>
      <c r="L36" s="16" t="s">
        <v>14</v>
      </c>
      <c r="M36" s="18">
        <f t="shared" si="10"/>
        <v>0.000905839423</v>
      </c>
      <c r="N36" s="17">
        <f t="shared" si="11"/>
        <v>0.0905839423</v>
      </c>
      <c r="O36" s="32" t="s">
        <v>16</v>
      </c>
      <c r="P36" s="21">
        <f>M38</f>
        <v>0.0006733515818</v>
      </c>
      <c r="Q36" s="21">
        <f>N29</f>
        <v>0.0003257313979</v>
      </c>
      <c r="R36" s="21">
        <f t="shared" si="12"/>
        <v>0.0009990829797</v>
      </c>
      <c r="S36" s="32" t="s">
        <v>48</v>
      </c>
      <c r="T36" s="16" t="s">
        <v>15</v>
      </c>
      <c r="U36" s="18">
        <f t="shared" si="9"/>
        <v>0.001869469003</v>
      </c>
      <c r="V36" s="37" t="s">
        <v>46</v>
      </c>
      <c r="W36" s="17"/>
    </row>
    <row r="37" ht="15.75" customHeight="1">
      <c r="K37" s="6"/>
      <c r="L37" s="16" t="s">
        <v>15</v>
      </c>
      <c r="M37" s="18">
        <f t="shared" si="10"/>
        <v>0.001869469003</v>
      </c>
      <c r="N37" s="17">
        <f t="shared" si="11"/>
        <v>0.1869469003</v>
      </c>
      <c r="O37" s="32" t="s">
        <v>14</v>
      </c>
      <c r="P37" s="21">
        <f>M36</f>
        <v>0.000905839423</v>
      </c>
      <c r="Q37" s="21">
        <f>N29</f>
        <v>0.0003257313979</v>
      </c>
      <c r="R37" s="21">
        <f t="shared" si="12"/>
        <v>0.001231570821</v>
      </c>
      <c r="S37" s="32" t="s">
        <v>50</v>
      </c>
      <c r="T37" s="16" t="s">
        <v>16</v>
      </c>
      <c r="U37" s="18">
        <f t="shared" si="9"/>
        <v>0.0006733515818</v>
      </c>
      <c r="V37" s="37" t="s">
        <v>48</v>
      </c>
      <c r="W37" s="17"/>
    </row>
    <row r="38" ht="15.75" customHeight="1">
      <c r="K38" s="6"/>
      <c r="L38" s="16" t="s">
        <v>16</v>
      </c>
      <c r="M38" s="18">
        <f t="shared" si="10"/>
        <v>0.0006733515818</v>
      </c>
      <c r="N38" s="17">
        <f t="shared" si="11"/>
        <v>0.06733515818</v>
      </c>
      <c r="O38" s="32" t="s">
        <v>8</v>
      </c>
      <c r="P38" s="21">
        <f>M33</f>
        <v>0.001318590281</v>
      </c>
      <c r="Q38" s="21">
        <f>N29</f>
        <v>0.0003257313979</v>
      </c>
      <c r="R38" s="21">
        <f t="shared" si="12"/>
        <v>0.001644321679</v>
      </c>
      <c r="S38" s="32" t="s">
        <v>44</v>
      </c>
      <c r="T38" s="16" t="s">
        <v>17</v>
      </c>
      <c r="U38" s="18">
        <f t="shared" si="9"/>
        <v>0.0006142365561</v>
      </c>
      <c r="V38" s="37" t="s">
        <v>48</v>
      </c>
      <c r="W38" s="17"/>
    </row>
    <row r="39" ht="15.75" customHeight="1">
      <c r="K39" s="6"/>
      <c r="L39" s="16" t="s">
        <v>17</v>
      </c>
      <c r="M39" s="18">
        <f t="shared" si="10"/>
        <v>0.0006142365561</v>
      </c>
      <c r="N39" s="17">
        <f t="shared" si="11"/>
        <v>0.06142365561</v>
      </c>
      <c r="O39" s="32" t="s">
        <v>13</v>
      </c>
      <c r="P39" s="21">
        <f>M35</f>
        <v>0.001839446864</v>
      </c>
      <c r="Q39" s="21">
        <f>N29</f>
        <v>0.0003257313979</v>
      </c>
      <c r="R39" s="21">
        <f t="shared" si="12"/>
        <v>0.002165178262</v>
      </c>
      <c r="S39" s="32" t="s">
        <v>46</v>
      </c>
      <c r="T39" s="16" t="s">
        <v>18</v>
      </c>
      <c r="U39" s="18">
        <f t="shared" si="9"/>
        <v>0.0003518440158</v>
      </c>
      <c r="V39" s="37" t="s">
        <v>47</v>
      </c>
      <c r="W39" s="17"/>
    </row>
    <row r="40" ht="15.75" customHeight="1">
      <c r="K40" s="6"/>
      <c r="L40" s="16" t="s">
        <v>18</v>
      </c>
      <c r="M40" s="18">
        <f t="shared" si="10"/>
        <v>0.0003518440158</v>
      </c>
      <c r="N40" s="17">
        <f t="shared" si="11"/>
        <v>0.03518440158</v>
      </c>
      <c r="O40" s="32" t="s">
        <v>15</v>
      </c>
      <c r="P40" s="21">
        <f>M37</f>
        <v>0.001869469003</v>
      </c>
      <c r="Q40" s="21">
        <f>N29</f>
        <v>0.0003257313979</v>
      </c>
      <c r="R40" s="21">
        <f t="shared" si="12"/>
        <v>0.002195200401</v>
      </c>
      <c r="S40" s="32" t="s">
        <v>46</v>
      </c>
      <c r="T40" s="16" t="s">
        <v>19</v>
      </c>
      <c r="U40" s="18">
        <f t="shared" si="9"/>
        <v>0.0002342736726</v>
      </c>
      <c r="V40" s="37" t="s">
        <v>45</v>
      </c>
      <c r="W40" s="17"/>
    </row>
    <row r="41" ht="15.75" customHeight="1">
      <c r="K41" s="6"/>
      <c r="L41" s="16" t="s">
        <v>19</v>
      </c>
      <c r="M41" s="18">
        <f t="shared" si="10"/>
        <v>0.0002342736726</v>
      </c>
      <c r="N41" s="17">
        <f t="shared" si="11"/>
        <v>0.02342736726</v>
      </c>
      <c r="O41" s="32" t="s">
        <v>12</v>
      </c>
      <c r="P41" s="21">
        <f>M34</f>
        <v>0.001899436535</v>
      </c>
      <c r="Q41" s="21">
        <f>N29</f>
        <v>0.0003257313979</v>
      </c>
      <c r="R41" s="21">
        <f t="shared" si="12"/>
        <v>0.002225167933</v>
      </c>
      <c r="S41" s="32" t="s">
        <v>46</v>
      </c>
      <c r="T41" s="38" t="s">
        <v>38</v>
      </c>
      <c r="U41" s="39">
        <f>N29</f>
        <v>0.0003257313979</v>
      </c>
      <c r="V41" s="40"/>
      <c r="W41" s="3"/>
    </row>
    <row r="42" ht="15.75" customHeight="1">
      <c r="K42" s="6"/>
      <c r="L42" s="6"/>
      <c r="M42" s="6"/>
      <c r="N42" s="6"/>
      <c r="O42" s="6"/>
      <c r="P42" s="41"/>
      <c r="Q42" s="6"/>
      <c r="R42" s="6"/>
      <c r="S42" s="6"/>
      <c r="T42" s="6"/>
      <c r="U42" s="6"/>
      <c r="V42" s="6"/>
      <c r="W42" s="6"/>
    </row>
    <row r="43" ht="15.75" customHeight="1">
      <c r="J43" s="42">
        <v>1.0</v>
      </c>
      <c r="K43" s="42">
        <v>2.0</v>
      </c>
      <c r="L43" s="42">
        <v>3.0</v>
      </c>
      <c r="M43" s="43" t="s">
        <v>51</v>
      </c>
      <c r="N43" s="44" t="s">
        <v>52</v>
      </c>
      <c r="O43" s="42" t="s">
        <v>53</v>
      </c>
      <c r="P43" s="12"/>
      <c r="Q43" s="12"/>
      <c r="R43" s="43" t="s">
        <v>51</v>
      </c>
      <c r="S43" s="42" t="s">
        <v>54</v>
      </c>
      <c r="T43" s="42" t="s">
        <v>55</v>
      </c>
      <c r="U43" s="42" t="s">
        <v>56</v>
      </c>
      <c r="V43" s="42" t="s">
        <v>57</v>
      </c>
      <c r="W43" s="42" t="s">
        <v>58</v>
      </c>
      <c r="X43" s="42" t="s">
        <v>59</v>
      </c>
      <c r="Y43" s="45" t="s">
        <v>60</v>
      </c>
    </row>
    <row r="44" ht="15.75" customHeight="1">
      <c r="J44" s="46">
        <f t="shared" ref="J44:L44" si="13">M11*100</f>
        <v>0.1230658582</v>
      </c>
      <c r="K44" s="46">
        <f t="shared" si="13"/>
        <v>0.1406523151</v>
      </c>
      <c r="L44" s="46">
        <f t="shared" si="13"/>
        <v>0.131858911</v>
      </c>
      <c r="M44" s="47">
        <f t="shared" ref="M44:M52" si="16">sum(J44:L44)</f>
        <v>0.3955770842</v>
      </c>
      <c r="N44" s="47">
        <f t="shared" ref="N44:N52" si="17">average(J44:L44)</f>
        <v>0.1318590281</v>
      </c>
      <c r="O44" s="48">
        <f t="shared" ref="O44:Q44" si="14">J44^2</f>
        <v>0.01514520546</v>
      </c>
      <c r="P44" s="48">
        <f t="shared" si="14"/>
        <v>0.01978307373</v>
      </c>
      <c r="Q44" s="48">
        <f t="shared" si="14"/>
        <v>0.0173867724</v>
      </c>
      <c r="R44" s="48">
        <f t="shared" ref="R44:R52" si="19">sum(O44:Q44)</f>
        <v>0.05231505159</v>
      </c>
      <c r="S44" s="48">
        <f t="shared" ref="S44:S52" si="20">R44*3</f>
        <v>0.1569451548</v>
      </c>
      <c r="T44" s="48">
        <f t="shared" ref="T44:T52" si="21">M44^2</f>
        <v>0.1564812296</v>
      </c>
      <c r="U44" s="48">
        <f t="shared" ref="U44:U52" si="22">S44-T44</f>
        <v>0.0004639251971</v>
      </c>
      <c r="V44" s="48">
        <f t="shared" ref="V44:V52" si="23">U44/2</f>
        <v>0.0002319625986</v>
      </c>
      <c r="W44" s="48">
        <f t="shared" ref="W44:W52" si="24">sqrt(V44)</f>
        <v>0.0152303184</v>
      </c>
      <c r="X44" s="49">
        <f t="shared" ref="X44:X52" si="25">(1/3)*W44</f>
        <v>0.0050767728</v>
      </c>
      <c r="Y44" s="50">
        <f t="shared" ref="Y44:Y52" si="26">X44/N44</f>
        <v>0.03850151843</v>
      </c>
    </row>
    <row r="45" ht="15.75" customHeight="1">
      <c r="J45" s="46">
        <f t="shared" ref="J45:L45" si="15">M12*100</f>
        <v>0.2016337916</v>
      </c>
      <c r="K45" s="46">
        <f t="shared" si="15"/>
        <v>0.1753319851</v>
      </c>
      <c r="L45" s="46">
        <f t="shared" si="15"/>
        <v>0.1928651837</v>
      </c>
      <c r="M45" s="47">
        <f t="shared" si="16"/>
        <v>0.5698309604</v>
      </c>
      <c r="N45" s="47">
        <f t="shared" si="17"/>
        <v>0.1899436535</v>
      </c>
      <c r="O45" s="48">
        <f t="shared" ref="O45:Q45" si="18">J45^2</f>
        <v>0.04065618591</v>
      </c>
      <c r="P45" s="48">
        <f t="shared" si="18"/>
        <v>0.03074130501</v>
      </c>
      <c r="Q45" s="48">
        <f t="shared" si="18"/>
        <v>0.03719697906</v>
      </c>
      <c r="R45" s="48">
        <f t="shared" si="19"/>
        <v>0.10859447</v>
      </c>
      <c r="S45" s="48">
        <f t="shared" si="20"/>
        <v>0.32578341</v>
      </c>
      <c r="T45" s="48">
        <f t="shared" si="21"/>
        <v>0.3247073234</v>
      </c>
      <c r="U45" s="48">
        <f t="shared" si="22"/>
        <v>0.001076086558</v>
      </c>
      <c r="V45" s="48">
        <f t="shared" si="23"/>
        <v>0.0005380432791</v>
      </c>
      <c r="W45" s="48">
        <f t="shared" si="24"/>
        <v>0.02319575994</v>
      </c>
      <c r="X45" s="49">
        <f t="shared" si="25"/>
        <v>0.007731919979</v>
      </c>
      <c r="Y45" s="50">
        <f t="shared" si="26"/>
        <v>0.0407063876</v>
      </c>
    </row>
    <row r="46" ht="15.75" customHeight="1">
      <c r="J46" s="46">
        <f t="shared" ref="J46:L46" si="27">M13*100</f>
        <v>0.1839428264</v>
      </c>
      <c r="K46" s="46">
        <f t="shared" si="27"/>
        <v>0.1927058449</v>
      </c>
      <c r="L46" s="46">
        <f t="shared" si="27"/>
        <v>0.1751853879</v>
      </c>
      <c r="M46" s="47">
        <f t="shared" si="16"/>
        <v>0.5518340593</v>
      </c>
      <c r="N46" s="47">
        <f t="shared" si="17"/>
        <v>0.1839446864</v>
      </c>
      <c r="O46" s="48">
        <f t="shared" ref="O46:Q46" si="28">J46^2</f>
        <v>0.03383496339</v>
      </c>
      <c r="P46" s="48">
        <f t="shared" si="28"/>
        <v>0.03713554265</v>
      </c>
      <c r="Q46" s="48">
        <f t="shared" si="28"/>
        <v>0.03068992015</v>
      </c>
      <c r="R46" s="48">
        <f t="shared" si="19"/>
        <v>0.1016604262</v>
      </c>
      <c r="S46" s="48">
        <f t="shared" si="20"/>
        <v>0.3049812786</v>
      </c>
      <c r="T46" s="48">
        <f t="shared" si="21"/>
        <v>0.304520829</v>
      </c>
      <c r="U46" s="48">
        <f t="shared" si="22"/>
        <v>0.0004604496323</v>
      </c>
      <c r="V46" s="48">
        <f t="shared" si="23"/>
        <v>0.0002302248162</v>
      </c>
      <c r="W46" s="48">
        <f t="shared" si="24"/>
        <v>0.01517316105</v>
      </c>
      <c r="X46" s="49">
        <f t="shared" si="25"/>
        <v>0.005057720349</v>
      </c>
      <c r="Y46" s="50">
        <f t="shared" si="26"/>
        <v>0.02749587633</v>
      </c>
    </row>
    <row r="47" ht="15.75" customHeight="1">
      <c r="J47" s="46">
        <f t="shared" ref="J47:L47" si="29">M14*100</f>
        <v>0.08766162612</v>
      </c>
      <c r="K47" s="46">
        <f t="shared" si="29"/>
        <v>0.07889624944</v>
      </c>
      <c r="L47" s="46">
        <f t="shared" si="29"/>
        <v>0.1051939513</v>
      </c>
      <c r="M47" s="47">
        <f t="shared" si="16"/>
        <v>0.2717518269</v>
      </c>
      <c r="N47" s="47">
        <f t="shared" si="17"/>
        <v>0.0905839423</v>
      </c>
      <c r="O47" s="48">
        <f t="shared" ref="O47:Q47" si="30">J47^2</f>
        <v>0.007684560695</v>
      </c>
      <c r="P47" s="48">
        <f t="shared" si="30"/>
        <v>0.006224618176</v>
      </c>
      <c r="Q47" s="48">
        <f t="shared" si="30"/>
        <v>0.0110657674</v>
      </c>
      <c r="R47" s="48">
        <f t="shared" si="19"/>
        <v>0.02497494627</v>
      </c>
      <c r="S47" s="48">
        <f t="shared" si="20"/>
        <v>0.07492483881</v>
      </c>
      <c r="T47" s="48">
        <f t="shared" si="21"/>
        <v>0.07384905543</v>
      </c>
      <c r="U47" s="48">
        <f t="shared" si="22"/>
        <v>0.001075783382</v>
      </c>
      <c r="V47" s="48">
        <f t="shared" si="23"/>
        <v>0.0005378916909</v>
      </c>
      <c r="W47" s="48">
        <f t="shared" si="24"/>
        <v>0.02319249212</v>
      </c>
      <c r="X47" s="49">
        <f t="shared" si="25"/>
        <v>0.007730830708</v>
      </c>
      <c r="Y47" s="50">
        <f t="shared" si="26"/>
        <v>0.08534438347</v>
      </c>
    </row>
    <row r="48" ht="15.75" customHeight="1">
      <c r="J48" s="46">
        <f t="shared" ref="J48:L48" si="31">M15*100</f>
        <v>0.1752621464</v>
      </c>
      <c r="K48" s="46">
        <f t="shared" si="31"/>
        <v>0.1840270862</v>
      </c>
      <c r="L48" s="46">
        <f t="shared" si="31"/>
        <v>0.2015514683</v>
      </c>
      <c r="M48" s="47">
        <f t="shared" si="16"/>
        <v>0.5608407009</v>
      </c>
      <c r="N48" s="47">
        <f t="shared" si="17"/>
        <v>0.1869469003</v>
      </c>
      <c r="O48" s="48">
        <f t="shared" ref="O48:Q48" si="32">J48^2</f>
        <v>0.03071681995</v>
      </c>
      <c r="P48" s="48">
        <f t="shared" si="32"/>
        <v>0.03386596847</v>
      </c>
      <c r="Q48" s="48">
        <f t="shared" si="32"/>
        <v>0.04062299438</v>
      </c>
      <c r="R48" s="48">
        <f t="shared" si="19"/>
        <v>0.1052057828</v>
      </c>
      <c r="S48" s="48">
        <f t="shared" si="20"/>
        <v>0.3156173484</v>
      </c>
      <c r="T48" s="48">
        <f t="shared" si="21"/>
        <v>0.3145422918</v>
      </c>
      <c r="U48" s="48">
        <f t="shared" si="22"/>
        <v>0.001075056587</v>
      </c>
      <c r="V48" s="48">
        <f t="shared" si="23"/>
        <v>0.0005375282936</v>
      </c>
      <c r="W48" s="48">
        <f t="shared" si="24"/>
        <v>0.02318465643</v>
      </c>
      <c r="X48" s="49">
        <f t="shared" si="25"/>
        <v>0.007728218808</v>
      </c>
      <c r="Y48" s="50">
        <f t="shared" si="26"/>
        <v>0.04133911178</v>
      </c>
    </row>
    <row r="49" ht="15.75" customHeight="1">
      <c r="J49" s="46">
        <f t="shared" ref="J49:L49" si="33">M16*100</f>
        <v>0.06147950018</v>
      </c>
      <c r="K49" s="46">
        <f t="shared" si="33"/>
        <v>0.07026298718</v>
      </c>
      <c r="L49" s="46">
        <f t="shared" si="33"/>
        <v>0.07026298718</v>
      </c>
      <c r="M49" s="47">
        <f t="shared" si="16"/>
        <v>0.2020054745</v>
      </c>
      <c r="N49" s="47">
        <f t="shared" si="17"/>
        <v>0.06733515818</v>
      </c>
      <c r="O49" s="48">
        <f t="shared" ref="O49:Q49" si="34">J49^2</f>
        <v>0.003779728942</v>
      </c>
      <c r="P49" s="48">
        <f t="shared" si="34"/>
        <v>0.004936887367</v>
      </c>
      <c r="Q49" s="48">
        <f t="shared" si="34"/>
        <v>0.004936887367</v>
      </c>
      <c r="R49" s="48">
        <f t="shared" si="19"/>
        <v>0.01365350368</v>
      </c>
      <c r="S49" s="48">
        <f t="shared" si="20"/>
        <v>0.04096051103</v>
      </c>
      <c r="T49" s="48">
        <f t="shared" si="21"/>
        <v>0.04080621174</v>
      </c>
      <c r="U49" s="48">
        <f t="shared" si="22"/>
        <v>0.0001542992876</v>
      </c>
      <c r="V49" s="48">
        <f t="shared" si="23"/>
        <v>0.0000771496438</v>
      </c>
      <c r="W49" s="48">
        <f t="shared" si="24"/>
        <v>0.008783486995</v>
      </c>
      <c r="X49" s="49">
        <f t="shared" si="25"/>
        <v>0.002927828998</v>
      </c>
      <c r="Y49" s="50">
        <f t="shared" si="26"/>
        <v>0.04348143047</v>
      </c>
    </row>
    <row r="50" ht="15.75" customHeight="1">
      <c r="J50" s="46">
        <f t="shared" ref="J50:L50" si="35">M17*100</f>
        <v>0.07897255903</v>
      </c>
      <c r="K50" s="46">
        <f t="shared" si="35"/>
        <v>0.04387408139</v>
      </c>
      <c r="L50" s="46">
        <f t="shared" si="35"/>
        <v>0.06142432643</v>
      </c>
      <c r="M50" s="47">
        <f t="shared" si="16"/>
        <v>0.1842709668</v>
      </c>
      <c r="N50" s="47">
        <f t="shared" si="17"/>
        <v>0.06142365561</v>
      </c>
      <c r="O50" s="48">
        <f t="shared" ref="O50:Q50" si="36">J50^2</f>
        <v>0.00623666508</v>
      </c>
      <c r="P50" s="48">
        <f t="shared" si="36"/>
        <v>0.001924935018</v>
      </c>
      <c r="Q50" s="48">
        <f t="shared" si="36"/>
        <v>0.003772947877</v>
      </c>
      <c r="R50" s="48">
        <f t="shared" si="19"/>
        <v>0.01193454797</v>
      </c>
      <c r="S50" s="48">
        <f t="shared" si="20"/>
        <v>0.03580364392</v>
      </c>
      <c r="T50" s="48">
        <f t="shared" si="21"/>
        <v>0.03395578922</v>
      </c>
      <c r="U50" s="48">
        <f t="shared" si="22"/>
        <v>0.001847854701</v>
      </c>
      <c r="V50" s="48">
        <f t="shared" si="23"/>
        <v>0.0009239273507</v>
      </c>
      <c r="W50" s="48">
        <f t="shared" si="24"/>
        <v>0.03039617329</v>
      </c>
      <c r="X50" s="49">
        <f t="shared" si="25"/>
        <v>0.01013205776</v>
      </c>
      <c r="Y50" s="50">
        <f t="shared" si="26"/>
        <v>0.1649536756</v>
      </c>
    </row>
    <row r="51" ht="15.75" customHeight="1">
      <c r="J51" s="46">
        <f t="shared" ref="J51:L51" si="37">M18*100</f>
        <v>0.02638838911</v>
      </c>
      <c r="K51" s="46">
        <f t="shared" si="37"/>
        <v>0.03518416712</v>
      </c>
      <c r="L51" s="46">
        <f t="shared" si="37"/>
        <v>0.04398064851</v>
      </c>
      <c r="M51" s="47">
        <f t="shared" si="16"/>
        <v>0.1055532047</v>
      </c>
      <c r="N51" s="47">
        <f t="shared" si="17"/>
        <v>0.03518440158</v>
      </c>
      <c r="O51" s="48">
        <f t="shared" ref="O51:Q51" si="38">J51^2</f>
        <v>0.0006963470798</v>
      </c>
      <c r="P51" s="48">
        <f t="shared" si="38"/>
        <v>0.001237925616</v>
      </c>
      <c r="Q51" s="48">
        <f t="shared" si="38"/>
        <v>0.001934297444</v>
      </c>
      <c r="R51" s="48">
        <f t="shared" si="19"/>
        <v>0.00386857014</v>
      </c>
      <c r="S51" s="48">
        <f t="shared" si="20"/>
        <v>0.01160571042</v>
      </c>
      <c r="T51" s="48">
        <f t="shared" si="21"/>
        <v>0.01114147903</v>
      </c>
      <c r="U51" s="48">
        <f t="shared" si="22"/>
        <v>0.0004642313868</v>
      </c>
      <c r="V51" s="48">
        <f t="shared" si="23"/>
        <v>0.0002321156934</v>
      </c>
      <c r="W51" s="48">
        <f t="shared" si="24"/>
        <v>0.01523534356</v>
      </c>
      <c r="X51" s="49">
        <f t="shared" si="25"/>
        <v>0.005078447853</v>
      </c>
      <c r="Y51" s="50">
        <f t="shared" si="26"/>
        <v>0.1443380482</v>
      </c>
    </row>
    <row r="52" ht="15.75" customHeight="1">
      <c r="J52" s="46">
        <f t="shared" ref="J52:L52" si="39">M19*100</f>
        <v>0.017570657</v>
      </c>
      <c r="K52" s="46">
        <f t="shared" si="39"/>
        <v>0.02635572239</v>
      </c>
      <c r="L52" s="46">
        <f t="shared" si="39"/>
        <v>0.02635572239</v>
      </c>
      <c r="M52" s="47">
        <f t="shared" si="16"/>
        <v>0.07028210178</v>
      </c>
      <c r="N52" s="47">
        <f t="shared" si="17"/>
        <v>0.02342736726</v>
      </c>
      <c r="O52" s="48">
        <f t="shared" ref="O52:Q52" si="40">J52^2</f>
        <v>0.0003087279875</v>
      </c>
      <c r="P52" s="48">
        <f t="shared" si="40"/>
        <v>0.0006946241025</v>
      </c>
      <c r="Q52" s="48">
        <f t="shared" si="40"/>
        <v>0.0006946241025</v>
      </c>
      <c r="R52" s="48">
        <f t="shared" si="19"/>
        <v>0.001697976193</v>
      </c>
      <c r="S52" s="48">
        <f t="shared" si="20"/>
        <v>0.005093928578</v>
      </c>
      <c r="T52" s="48">
        <f t="shared" si="21"/>
        <v>0.00493957383</v>
      </c>
      <c r="U52" s="48">
        <f t="shared" si="22"/>
        <v>0.0001543547476</v>
      </c>
      <c r="V52" s="48">
        <f t="shared" si="23"/>
        <v>0.00007717737379</v>
      </c>
      <c r="W52" s="48">
        <f t="shared" si="24"/>
        <v>0.008785065384</v>
      </c>
      <c r="X52" s="49">
        <f t="shared" si="25"/>
        <v>0.002928355128</v>
      </c>
      <c r="Y52" s="50">
        <f t="shared" si="26"/>
        <v>0.1249971922</v>
      </c>
    </row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B9:B11"/>
    <mergeCell ref="L9:L10"/>
    <mergeCell ref="M9:O9"/>
    <mergeCell ref="P9:P10"/>
    <mergeCell ref="Q9:Q10"/>
    <mergeCell ref="B12:B14"/>
    <mergeCell ref="B15:B17"/>
    <mergeCell ref="O31:S31"/>
    <mergeCell ref="O43:Q43"/>
    <mergeCell ref="B18:B20"/>
    <mergeCell ref="B21:B23"/>
    <mergeCell ref="B24:B26"/>
    <mergeCell ref="B27:B29"/>
    <mergeCell ref="B30:B32"/>
    <mergeCell ref="L31:M31"/>
    <mergeCell ref="B33:B35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71"/>
    <col customWidth="1" min="3" max="3" width="14.57"/>
    <col customWidth="1" min="4" max="4" width="11.29"/>
    <col customWidth="1" min="5" max="5" width="21.43"/>
    <col customWidth="1" min="6" max="6" width="21.0"/>
    <col customWidth="1" min="7" max="7" width="7.86"/>
    <col customWidth="1" min="8" max="8" width="22.0"/>
    <col customWidth="1" min="9" max="16" width="8.71"/>
    <col customWidth="1" min="17" max="17" width="12.57"/>
    <col customWidth="1" min="18" max="18" width="10.71"/>
    <col customWidth="1" min="19" max="19" width="16.57"/>
    <col customWidth="1" min="20" max="20" width="15.43"/>
    <col customWidth="1" min="21" max="21" width="9.57"/>
    <col customWidth="1" min="22" max="22" width="11.29"/>
    <col customWidth="1" min="23" max="23" width="13.0"/>
    <col customWidth="1" min="24" max="24" width="8.71"/>
    <col customWidth="1" min="25" max="25" width="9.29"/>
    <col customWidth="1" min="26" max="27" width="8.71"/>
  </cols>
  <sheetData>
    <row r="2"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>
      <c r="C3" s="8" t="s">
        <v>61</v>
      </c>
      <c r="D3" s="8" t="s">
        <v>62</v>
      </c>
      <c r="E3" s="8" t="s">
        <v>63</v>
      </c>
      <c r="P3" s="6"/>
      <c r="Q3" s="7" t="s">
        <v>9</v>
      </c>
      <c r="R3" s="11" t="s">
        <v>1</v>
      </c>
      <c r="S3" s="12"/>
      <c r="T3" s="13"/>
      <c r="U3" s="7" t="s">
        <v>10</v>
      </c>
      <c r="V3" s="7" t="s">
        <v>11</v>
      </c>
      <c r="W3" s="6"/>
      <c r="X3" s="6"/>
      <c r="Y3" s="6"/>
      <c r="Z3" s="6"/>
      <c r="AA3" s="6"/>
    </row>
    <row r="4">
      <c r="C4" s="8">
        <v>0.0</v>
      </c>
      <c r="D4" s="51">
        <v>0.011</v>
      </c>
      <c r="E4" s="8">
        <v>0.0</v>
      </c>
      <c r="P4" s="6"/>
      <c r="Q4" s="15"/>
      <c r="R4" s="16">
        <v>1.0</v>
      </c>
      <c r="S4" s="16">
        <v>2.0</v>
      </c>
      <c r="T4" s="16">
        <v>3.0</v>
      </c>
      <c r="U4" s="15"/>
      <c r="V4" s="15"/>
      <c r="W4" s="6"/>
      <c r="X4" s="6"/>
      <c r="Y4" s="2"/>
      <c r="Z4" s="17"/>
      <c r="AA4" s="6"/>
    </row>
    <row r="5">
      <c r="C5" s="8">
        <v>0.2</v>
      </c>
      <c r="D5" s="8">
        <v>0.15</v>
      </c>
      <c r="E5" s="51">
        <f t="shared" ref="E5:E9" si="1">(D5-D$4)</f>
        <v>0.139</v>
      </c>
      <c r="P5" s="6"/>
      <c r="Q5" s="16" t="s">
        <v>8</v>
      </c>
      <c r="R5" s="26">
        <f>H13</f>
        <v>18.84579293</v>
      </c>
      <c r="S5" s="26">
        <f>H14</f>
        <v>19.15858617</v>
      </c>
      <c r="T5" s="26">
        <f>H15</f>
        <v>19.1898655</v>
      </c>
      <c r="U5" s="26">
        <f t="shared" ref="U5:U14" si="2">SUM(R5:T5)</f>
        <v>57.1942446</v>
      </c>
      <c r="V5" s="26">
        <f t="shared" ref="V5:V13" si="3">AVERAGE(R5:T5)</f>
        <v>19.0647482</v>
      </c>
      <c r="W5" s="19">
        <f t="shared" ref="W5:W13" si="4">stdev(R5:T5)</f>
        <v>0.1902647022</v>
      </c>
      <c r="X5" s="10" t="s">
        <v>29</v>
      </c>
      <c r="Y5" s="26">
        <f>(U14^2)/(9*3)</f>
        <v>3492.631633</v>
      </c>
      <c r="Z5" s="17"/>
      <c r="AA5" s="52"/>
    </row>
    <row r="6">
      <c r="C6" s="8">
        <v>0.4</v>
      </c>
      <c r="D6" s="8">
        <v>0.265</v>
      </c>
      <c r="E6" s="51">
        <f t="shared" si="1"/>
        <v>0.254</v>
      </c>
      <c r="P6" s="6"/>
      <c r="Q6" s="16" t="s">
        <v>12</v>
      </c>
      <c r="R6" s="26">
        <f>H16</f>
        <v>21.70785111</v>
      </c>
      <c r="S6" s="26">
        <f>H17</f>
        <v>21.95808571</v>
      </c>
      <c r="T6" s="26">
        <f>H18</f>
        <v>23.92868314</v>
      </c>
      <c r="U6" s="26">
        <f t="shared" si="2"/>
        <v>67.59461996</v>
      </c>
      <c r="V6" s="26">
        <f t="shared" si="3"/>
        <v>22.53153999</v>
      </c>
      <c r="W6" s="19">
        <f t="shared" si="4"/>
        <v>1.216413205</v>
      </c>
      <c r="X6" s="10" t="s">
        <v>32</v>
      </c>
      <c r="Y6" s="26">
        <f>SUMSQ(R5:T13)-Y5</f>
        <v>1192.992322</v>
      </c>
      <c r="Z6" s="17"/>
      <c r="AA6" s="52"/>
    </row>
    <row r="7">
      <c r="C7" s="8">
        <v>0.6</v>
      </c>
      <c r="D7" s="8">
        <v>0.407</v>
      </c>
      <c r="E7" s="51">
        <f t="shared" si="1"/>
        <v>0.396</v>
      </c>
      <c r="P7" s="6"/>
      <c r="Q7" s="16" t="s">
        <v>13</v>
      </c>
      <c r="R7" s="26">
        <f>H19</f>
        <v>14.54488583</v>
      </c>
      <c r="S7" s="26">
        <f>H20</f>
        <v>13.63778542</v>
      </c>
      <c r="T7" s="26">
        <f>H21</f>
        <v>14.41976853</v>
      </c>
      <c r="U7" s="26">
        <f t="shared" si="2"/>
        <v>42.60243979</v>
      </c>
      <c r="V7" s="26">
        <f t="shared" si="3"/>
        <v>14.20081326</v>
      </c>
      <c r="W7" s="19">
        <f t="shared" si="4"/>
        <v>0.49159317</v>
      </c>
      <c r="X7" s="10" t="s">
        <v>33</v>
      </c>
      <c r="Y7" s="26">
        <f>(SUMSQ(R14:T14)/9)-Y5</f>
        <v>1.211471834</v>
      </c>
      <c r="Z7" s="17"/>
      <c r="AA7" s="52"/>
    </row>
    <row r="8">
      <c r="C8" s="8">
        <v>0.8</v>
      </c>
      <c r="D8" s="8">
        <v>0.518</v>
      </c>
      <c r="E8" s="51">
        <f t="shared" si="1"/>
        <v>0.507</v>
      </c>
      <c r="P8" s="6"/>
      <c r="Q8" s="16" t="s">
        <v>14</v>
      </c>
      <c r="R8" s="26">
        <f>H22</f>
        <v>9.430716297</v>
      </c>
      <c r="S8" s="26">
        <f>H23</f>
        <v>8.570534876</v>
      </c>
      <c r="T8" s="26">
        <f>H24</f>
        <v>8.680012512</v>
      </c>
      <c r="U8" s="26">
        <f t="shared" si="2"/>
        <v>26.68126368</v>
      </c>
      <c r="V8" s="26">
        <f t="shared" si="3"/>
        <v>8.893754562</v>
      </c>
      <c r="W8" s="19">
        <f t="shared" si="4"/>
        <v>0.4682331329</v>
      </c>
      <c r="X8" s="10" t="s">
        <v>35</v>
      </c>
      <c r="Y8" s="26">
        <f>(SUMSQ(U5:U13)/3)-Y5</f>
        <v>1187.298383</v>
      </c>
      <c r="Z8" s="17"/>
      <c r="AA8" s="52"/>
    </row>
    <row r="9">
      <c r="C9" s="8">
        <v>1.0</v>
      </c>
      <c r="D9" s="8">
        <v>0.657</v>
      </c>
      <c r="E9" s="51">
        <f t="shared" si="1"/>
        <v>0.646</v>
      </c>
      <c r="P9" s="6"/>
      <c r="Q9" s="16" t="s">
        <v>15</v>
      </c>
      <c r="R9" s="26">
        <f>H25</f>
        <v>13.79418205</v>
      </c>
      <c r="S9" s="26">
        <f>H26</f>
        <v>13.63778542</v>
      </c>
      <c r="T9" s="26">
        <f>H27</f>
        <v>13.40319049</v>
      </c>
      <c r="U9" s="26">
        <f t="shared" si="2"/>
        <v>40.83515796</v>
      </c>
      <c r="V9" s="26">
        <f t="shared" si="3"/>
        <v>13.61171932</v>
      </c>
      <c r="W9" s="19">
        <f t="shared" si="4"/>
        <v>0.1967947668</v>
      </c>
      <c r="X9" s="10" t="s">
        <v>36</v>
      </c>
      <c r="Y9" s="26">
        <f>Y6-Y7-Y8</f>
        <v>4.482467527</v>
      </c>
      <c r="Z9" s="17"/>
      <c r="AA9" s="52"/>
    </row>
    <row r="10">
      <c r="P10" s="6"/>
      <c r="Q10" s="16" t="s">
        <v>16</v>
      </c>
      <c r="R10" s="26">
        <f>H28</f>
        <v>12.49609008</v>
      </c>
      <c r="S10" s="26">
        <f>H29</f>
        <v>11.76102596</v>
      </c>
      <c r="T10" s="26">
        <f>H30</f>
        <v>12.02690022</v>
      </c>
      <c r="U10" s="26">
        <f t="shared" si="2"/>
        <v>36.28401627</v>
      </c>
      <c r="V10" s="26">
        <f t="shared" si="3"/>
        <v>12.09467209</v>
      </c>
      <c r="W10" s="19">
        <f t="shared" si="4"/>
        <v>0.3721889115</v>
      </c>
      <c r="X10" s="19"/>
      <c r="Y10" s="19"/>
      <c r="Z10" s="17"/>
      <c r="AA10" s="52"/>
    </row>
    <row r="11">
      <c r="C11" s="8" t="s">
        <v>0</v>
      </c>
      <c r="D11" s="8" t="s">
        <v>1</v>
      </c>
      <c r="E11" s="8" t="s">
        <v>62</v>
      </c>
      <c r="F11" s="8" t="s">
        <v>64</v>
      </c>
      <c r="G11" s="8" t="s">
        <v>65</v>
      </c>
      <c r="H11" s="8" t="s">
        <v>66</v>
      </c>
      <c r="P11" s="6"/>
      <c r="Q11" s="16" t="s">
        <v>17</v>
      </c>
      <c r="R11" s="26">
        <f>H31</f>
        <v>8.648733187</v>
      </c>
      <c r="S11" s="26">
        <f>H32</f>
        <v>7.428839537</v>
      </c>
      <c r="T11" s="26">
        <f>H33</f>
        <v>8.992805755</v>
      </c>
      <c r="U11" s="26">
        <f t="shared" si="2"/>
        <v>25.07037848</v>
      </c>
      <c r="V11" s="26">
        <f t="shared" si="3"/>
        <v>8.356792827</v>
      </c>
      <c r="W11" s="19">
        <f t="shared" si="4"/>
        <v>0.8218390741</v>
      </c>
      <c r="X11" s="19"/>
      <c r="Y11" s="19"/>
      <c r="Z11" s="17"/>
      <c r="AA11" s="52"/>
    </row>
    <row r="12">
      <c r="C12" s="8" t="s">
        <v>67</v>
      </c>
      <c r="D12" s="8"/>
      <c r="E12" s="51">
        <v>0.011</v>
      </c>
      <c r="F12" s="8">
        <v>0.0</v>
      </c>
      <c r="G12" s="8">
        <v>0.0</v>
      </c>
      <c r="H12" s="8">
        <v>0.0</v>
      </c>
      <c r="P12" s="6"/>
      <c r="Q12" s="16" t="s">
        <v>18</v>
      </c>
      <c r="R12" s="26">
        <f>H34</f>
        <v>1.50140757</v>
      </c>
      <c r="S12" s="26">
        <f>H35</f>
        <v>1.470128245</v>
      </c>
      <c r="T12" s="26">
        <f>H36</f>
        <v>1.548326556</v>
      </c>
      <c r="U12" s="26">
        <f t="shared" si="2"/>
        <v>4.519862371</v>
      </c>
      <c r="V12" s="26">
        <f t="shared" si="3"/>
        <v>1.50662079</v>
      </c>
      <c r="W12" s="19">
        <f t="shared" si="4"/>
        <v>0.03935895337</v>
      </c>
      <c r="X12" s="19"/>
      <c r="Y12" s="19"/>
      <c r="Z12" s="17"/>
      <c r="AA12" s="52"/>
    </row>
    <row r="13">
      <c r="C13" s="53" t="s">
        <v>8</v>
      </c>
      <c r="D13" s="8">
        <v>1.0</v>
      </c>
      <c r="E13" s="8">
        <v>1.22</v>
      </c>
      <c r="F13" s="51">
        <f t="shared" ref="F13:F39" si="5">(E13-E$12)</f>
        <v>1.209</v>
      </c>
      <c r="G13" s="8">
        <f t="shared" ref="G13:G39" si="6">((F13-0.004)/0.6394)</f>
        <v>1.884579293</v>
      </c>
      <c r="H13" s="54">
        <f t="shared" ref="H13:H39" si="7">(G13*10)</f>
        <v>18.84579293</v>
      </c>
      <c r="P13" s="6"/>
      <c r="Q13" s="16" t="s">
        <v>19</v>
      </c>
      <c r="R13" s="26">
        <f>H37</f>
        <v>1.954957773</v>
      </c>
      <c r="S13" s="26">
        <f>H38</f>
        <v>2.173913043</v>
      </c>
      <c r="T13" s="26">
        <f>H39</f>
        <v>2.173913043</v>
      </c>
      <c r="U13" s="26">
        <f t="shared" si="2"/>
        <v>6.30278386</v>
      </c>
      <c r="V13" s="26">
        <f t="shared" si="3"/>
        <v>2.100927953</v>
      </c>
      <c r="W13" s="19">
        <f t="shared" si="4"/>
        <v>0.1264138844</v>
      </c>
      <c r="X13" s="19"/>
      <c r="Y13" s="19"/>
      <c r="Z13" s="17"/>
      <c r="AA13" s="55"/>
    </row>
    <row r="14">
      <c r="C14" s="14"/>
      <c r="D14" s="8">
        <v>2.0</v>
      </c>
      <c r="E14" s="8">
        <v>1.24</v>
      </c>
      <c r="F14" s="51">
        <f t="shared" si="5"/>
        <v>1.229</v>
      </c>
      <c r="G14" s="8">
        <f t="shared" si="6"/>
        <v>1.915858617</v>
      </c>
      <c r="H14" s="54">
        <f t="shared" si="7"/>
        <v>19.15858617</v>
      </c>
      <c r="P14" s="6"/>
      <c r="Q14" s="16" t="s">
        <v>20</v>
      </c>
      <c r="R14" s="26">
        <f t="shared" ref="R14:T14" si="8">SUM(R5:R13)</f>
        <v>102.9246168</v>
      </c>
      <c r="S14" s="26">
        <f t="shared" si="8"/>
        <v>99.79668439</v>
      </c>
      <c r="T14" s="26">
        <f t="shared" si="8"/>
        <v>104.3634657</v>
      </c>
      <c r="U14" s="26">
        <f t="shared" si="2"/>
        <v>307.084767</v>
      </c>
      <c r="V14" s="56"/>
      <c r="W14" s="19"/>
      <c r="X14" s="19"/>
      <c r="Y14" s="19"/>
      <c r="Z14" s="6"/>
      <c r="AA14" s="6"/>
    </row>
    <row r="15">
      <c r="C15" s="15"/>
      <c r="D15" s="8">
        <v>3.0</v>
      </c>
      <c r="E15" s="8">
        <v>1.242</v>
      </c>
      <c r="F15" s="51">
        <f t="shared" si="5"/>
        <v>1.231</v>
      </c>
      <c r="G15" s="8">
        <f t="shared" si="6"/>
        <v>1.91898655</v>
      </c>
      <c r="H15" s="54">
        <f t="shared" si="7"/>
        <v>19.1898655</v>
      </c>
      <c r="P15" s="6"/>
      <c r="Q15" s="6"/>
      <c r="R15" s="22"/>
      <c r="S15" s="22"/>
      <c r="T15" s="22"/>
      <c r="U15" s="22"/>
      <c r="V15" s="22"/>
      <c r="W15" s="19"/>
      <c r="X15" s="19"/>
      <c r="Y15" s="19"/>
      <c r="Z15" s="6"/>
      <c r="AA15" s="6"/>
    </row>
    <row r="16">
      <c r="C16" s="53" t="s">
        <v>12</v>
      </c>
      <c r="D16" s="8">
        <v>1.0</v>
      </c>
      <c r="E16" s="8">
        <v>1.403</v>
      </c>
      <c r="F16" s="51">
        <f t="shared" si="5"/>
        <v>1.392</v>
      </c>
      <c r="G16" s="8">
        <f t="shared" si="6"/>
        <v>2.170785111</v>
      </c>
      <c r="H16" s="54">
        <f t="shared" si="7"/>
        <v>21.70785111</v>
      </c>
      <c r="P16" s="6"/>
      <c r="Q16" s="16" t="s">
        <v>21</v>
      </c>
      <c r="R16" s="18" t="s">
        <v>22</v>
      </c>
      <c r="S16" s="18" t="s">
        <v>23</v>
      </c>
      <c r="T16" s="18" t="s">
        <v>24</v>
      </c>
      <c r="U16" s="18" t="s">
        <v>25</v>
      </c>
      <c r="V16" s="18" t="s">
        <v>26</v>
      </c>
      <c r="W16" s="18" t="s">
        <v>27</v>
      </c>
      <c r="X16" s="18" t="s">
        <v>28</v>
      </c>
      <c r="Y16" s="21"/>
      <c r="Z16" s="6"/>
      <c r="AA16" s="6"/>
    </row>
    <row r="17">
      <c r="C17" s="14"/>
      <c r="D17" s="8">
        <v>2.0</v>
      </c>
      <c r="E17" s="8">
        <v>1.419</v>
      </c>
      <c r="F17" s="51">
        <f t="shared" si="5"/>
        <v>1.408</v>
      </c>
      <c r="G17" s="8">
        <f t="shared" si="6"/>
        <v>2.195808571</v>
      </c>
      <c r="H17" s="54">
        <f t="shared" si="7"/>
        <v>21.95808571</v>
      </c>
      <c r="P17" s="6"/>
      <c r="Q17" s="16" t="s">
        <v>30</v>
      </c>
      <c r="R17" s="24">
        <f>3-1</f>
        <v>2</v>
      </c>
      <c r="S17" s="26">
        <f t="shared" ref="S17:S19" si="9">Y7</f>
        <v>1.211471834</v>
      </c>
      <c r="T17" s="26">
        <f t="shared" ref="T17:T19" si="10">S17/R17</f>
        <v>0.6057359169</v>
      </c>
      <c r="U17" s="26">
        <f>T17/T19</f>
        <v>2.162151675</v>
      </c>
      <c r="V17" s="26">
        <v>3.63</v>
      </c>
      <c r="W17" s="26">
        <v>6.23</v>
      </c>
      <c r="X17" s="18" t="s">
        <v>68</v>
      </c>
      <c r="Y17" s="21"/>
      <c r="Z17" s="6"/>
      <c r="AA17" s="6"/>
    </row>
    <row r="18">
      <c r="C18" s="15"/>
      <c r="D18" s="8">
        <v>3.0</v>
      </c>
      <c r="E18" s="8">
        <v>1.545</v>
      </c>
      <c r="F18" s="51">
        <f t="shared" si="5"/>
        <v>1.534</v>
      </c>
      <c r="G18" s="8">
        <f t="shared" si="6"/>
        <v>2.392868314</v>
      </c>
      <c r="H18" s="54">
        <f t="shared" si="7"/>
        <v>23.92868314</v>
      </c>
      <c r="P18" s="6"/>
      <c r="Q18" s="16" t="s">
        <v>9</v>
      </c>
      <c r="R18" s="24">
        <f>9-1</f>
        <v>8</v>
      </c>
      <c r="S18" s="26">
        <f t="shared" si="9"/>
        <v>1187.298383</v>
      </c>
      <c r="T18" s="26">
        <f t="shared" si="10"/>
        <v>148.4122979</v>
      </c>
      <c r="U18" s="26">
        <f>T18/T19</f>
        <v>529.7521403</v>
      </c>
      <c r="V18" s="26">
        <v>2.59</v>
      </c>
      <c r="W18" s="26">
        <v>3.89</v>
      </c>
      <c r="X18" s="18" t="s">
        <v>31</v>
      </c>
      <c r="Y18" s="21"/>
      <c r="Z18" s="6"/>
      <c r="AA18" s="6"/>
    </row>
    <row r="19">
      <c r="C19" s="53" t="s">
        <v>13</v>
      </c>
      <c r="D19" s="8">
        <v>1.0</v>
      </c>
      <c r="E19" s="8">
        <v>0.945</v>
      </c>
      <c r="F19" s="51">
        <f t="shared" si="5"/>
        <v>0.934</v>
      </c>
      <c r="G19" s="8">
        <f t="shared" si="6"/>
        <v>1.454488583</v>
      </c>
      <c r="H19" s="54">
        <f t="shared" si="7"/>
        <v>14.54488583</v>
      </c>
      <c r="P19" s="6"/>
      <c r="Q19" s="16" t="s">
        <v>34</v>
      </c>
      <c r="R19" s="24">
        <f>(3-1)*(9-1)</f>
        <v>16</v>
      </c>
      <c r="S19" s="26">
        <f t="shared" si="9"/>
        <v>4.482467527</v>
      </c>
      <c r="T19" s="26">
        <f t="shared" si="10"/>
        <v>0.2801542205</v>
      </c>
      <c r="U19" s="27"/>
      <c r="V19" s="27"/>
      <c r="W19" s="27"/>
      <c r="X19" s="27"/>
      <c r="Y19" s="21"/>
      <c r="Z19" s="6"/>
      <c r="AA19" s="6"/>
    </row>
    <row r="20">
      <c r="C20" s="14"/>
      <c r="D20" s="8">
        <v>2.0</v>
      </c>
      <c r="E20" s="8">
        <v>0.887</v>
      </c>
      <c r="F20" s="51">
        <f t="shared" si="5"/>
        <v>0.876</v>
      </c>
      <c r="G20" s="8">
        <f t="shared" si="6"/>
        <v>1.363778542</v>
      </c>
      <c r="H20" s="54">
        <f t="shared" si="7"/>
        <v>13.63778542</v>
      </c>
      <c r="P20" s="6"/>
      <c r="Q20" s="16" t="s">
        <v>10</v>
      </c>
      <c r="R20" s="24">
        <f>(9*3)-1</f>
        <v>26</v>
      </c>
      <c r="S20" s="26">
        <f>Y6</f>
        <v>1192.992322</v>
      </c>
      <c r="T20" s="57"/>
      <c r="U20" s="27"/>
      <c r="V20" s="27"/>
      <c r="W20" s="27"/>
      <c r="X20" s="27"/>
      <c r="Y20" s="21"/>
      <c r="Z20" s="6"/>
      <c r="AA20" s="6"/>
    </row>
    <row r="21" ht="15.75" customHeight="1">
      <c r="C21" s="15"/>
      <c r="D21" s="8">
        <v>3.0</v>
      </c>
      <c r="E21" s="8">
        <v>0.937</v>
      </c>
      <c r="F21" s="51">
        <f t="shared" si="5"/>
        <v>0.926</v>
      </c>
      <c r="G21" s="8">
        <f t="shared" si="6"/>
        <v>1.441976853</v>
      </c>
      <c r="H21" s="54">
        <f t="shared" si="7"/>
        <v>14.41976853</v>
      </c>
      <c r="P21" s="6"/>
      <c r="Q21" s="28"/>
      <c r="R21" s="2"/>
      <c r="S21" s="17"/>
      <c r="T21" s="17"/>
      <c r="U21" s="17"/>
      <c r="V21" s="2"/>
      <c r="W21" s="2"/>
      <c r="X21" s="2"/>
      <c r="Y21" s="2"/>
      <c r="Z21" s="6"/>
      <c r="AA21" s="6"/>
    </row>
    <row r="22" ht="15.75" customHeight="1">
      <c r="C22" s="53" t="s">
        <v>14</v>
      </c>
      <c r="D22" s="8">
        <v>1.0</v>
      </c>
      <c r="E22" s="8">
        <v>0.618</v>
      </c>
      <c r="F22" s="51">
        <f t="shared" si="5"/>
        <v>0.607</v>
      </c>
      <c r="G22" s="8">
        <f t="shared" si="6"/>
        <v>0.9430716297</v>
      </c>
      <c r="H22" s="54">
        <f t="shared" si="7"/>
        <v>9.430716297</v>
      </c>
      <c r="P22" s="6"/>
      <c r="Q22" s="29" t="s">
        <v>37</v>
      </c>
      <c r="R22" s="29" t="s">
        <v>38</v>
      </c>
      <c r="S22" s="29" t="s">
        <v>39</v>
      </c>
      <c r="T22" s="6"/>
      <c r="U22" s="6"/>
      <c r="V22" s="6"/>
      <c r="W22" s="6"/>
      <c r="X22" s="6"/>
      <c r="Y22" s="6"/>
      <c r="Z22" s="6"/>
      <c r="AA22" s="6"/>
    </row>
    <row r="23" ht="15.75" customHeight="1">
      <c r="C23" s="14"/>
      <c r="D23" s="8">
        <v>2.0</v>
      </c>
      <c r="E23" s="8">
        <v>0.563</v>
      </c>
      <c r="F23" s="51">
        <f t="shared" si="5"/>
        <v>0.552</v>
      </c>
      <c r="G23" s="8">
        <f t="shared" si="6"/>
        <v>0.8570534876</v>
      </c>
      <c r="H23" s="54">
        <f t="shared" si="7"/>
        <v>8.570534876</v>
      </c>
      <c r="P23" s="6"/>
      <c r="Q23" s="26">
        <f>SQRT(T19/3)</f>
        <v>0.3055891689</v>
      </c>
      <c r="R23" s="26">
        <v>5.031</v>
      </c>
      <c r="S23" s="26">
        <f>Q23*R23</f>
        <v>1.537419109</v>
      </c>
      <c r="T23" s="2"/>
      <c r="U23" s="2"/>
      <c r="V23" s="6"/>
      <c r="W23" s="6"/>
      <c r="X23" s="6"/>
      <c r="Y23" s="6"/>
      <c r="Z23" s="6"/>
      <c r="AA23" s="6"/>
    </row>
    <row r="24" ht="15.75" customHeight="1">
      <c r="C24" s="15"/>
      <c r="D24" s="8">
        <v>3.0</v>
      </c>
      <c r="E24" s="8">
        <v>0.57</v>
      </c>
      <c r="F24" s="51">
        <f t="shared" si="5"/>
        <v>0.559</v>
      </c>
      <c r="G24" s="8">
        <f t="shared" si="6"/>
        <v>0.8680012512</v>
      </c>
      <c r="H24" s="54">
        <f t="shared" si="7"/>
        <v>8.680012512</v>
      </c>
      <c r="P24" s="6"/>
      <c r="Q24" s="28"/>
      <c r="R24" s="2"/>
      <c r="S24" s="2"/>
      <c r="T24" s="2"/>
      <c r="U24" s="2"/>
      <c r="V24" s="6"/>
      <c r="W24" s="6"/>
      <c r="X24" s="6"/>
      <c r="Y24" s="6"/>
      <c r="Z24" s="6"/>
      <c r="AA24" s="6"/>
    </row>
    <row r="25" ht="15.75" customHeight="1">
      <c r="C25" s="53" t="s">
        <v>15</v>
      </c>
      <c r="D25" s="8">
        <v>1.0</v>
      </c>
      <c r="E25" s="8">
        <v>0.897</v>
      </c>
      <c r="F25" s="51">
        <f t="shared" si="5"/>
        <v>0.886</v>
      </c>
      <c r="G25" s="8">
        <f t="shared" si="6"/>
        <v>1.379418205</v>
      </c>
      <c r="H25" s="54">
        <f t="shared" si="7"/>
        <v>13.79418205</v>
      </c>
      <c r="P25" s="6"/>
      <c r="Q25" s="31" t="s">
        <v>40</v>
      </c>
      <c r="R25" s="13"/>
      <c r="S25" s="28"/>
      <c r="T25" s="32" t="s">
        <v>41</v>
      </c>
      <c r="Y25" s="33" t="s">
        <v>9</v>
      </c>
      <c r="Z25" s="34" t="s">
        <v>42</v>
      </c>
      <c r="AA25" s="34" t="s">
        <v>28</v>
      </c>
    </row>
    <row r="26" ht="15.75" customHeight="1">
      <c r="C26" s="14"/>
      <c r="D26" s="8">
        <v>2.0</v>
      </c>
      <c r="E26" s="8">
        <v>0.887</v>
      </c>
      <c r="F26" s="51">
        <f t="shared" si="5"/>
        <v>0.876</v>
      </c>
      <c r="G26" s="8">
        <f t="shared" si="6"/>
        <v>1.363778542</v>
      </c>
      <c r="H26" s="54">
        <f t="shared" si="7"/>
        <v>13.63778542</v>
      </c>
      <c r="P26" s="6"/>
      <c r="Q26" s="35" t="s">
        <v>9</v>
      </c>
      <c r="R26" s="35" t="s">
        <v>43</v>
      </c>
      <c r="S26" s="17"/>
      <c r="T26" s="36" t="s">
        <v>9</v>
      </c>
      <c r="U26" s="32" t="s">
        <v>43</v>
      </c>
      <c r="V26" s="32" t="s">
        <v>39</v>
      </c>
      <c r="W26" s="32" t="s">
        <v>42</v>
      </c>
      <c r="X26" s="32" t="s">
        <v>28</v>
      </c>
      <c r="Y26" s="16" t="s">
        <v>8</v>
      </c>
      <c r="Z26" s="26">
        <f t="shared" ref="Z26:Z34" si="11">R27</f>
        <v>19.0647482</v>
      </c>
      <c r="AA26" s="37" t="s">
        <v>69</v>
      </c>
    </row>
    <row r="27" ht="15.75" customHeight="1">
      <c r="C27" s="15"/>
      <c r="D27" s="8">
        <v>3.0</v>
      </c>
      <c r="E27" s="8">
        <v>0.872</v>
      </c>
      <c r="F27" s="51">
        <f t="shared" si="5"/>
        <v>0.861</v>
      </c>
      <c r="G27" s="8">
        <f t="shared" si="6"/>
        <v>1.340319049</v>
      </c>
      <c r="H27" s="54">
        <f t="shared" si="7"/>
        <v>13.40319049</v>
      </c>
      <c r="P27" s="6"/>
      <c r="Q27" s="16" t="s">
        <v>8</v>
      </c>
      <c r="R27" s="26">
        <f t="shared" ref="R27:R35" si="12">V5</f>
        <v>19.0647482</v>
      </c>
      <c r="S27" s="17"/>
      <c r="T27" s="32" t="s">
        <v>19</v>
      </c>
      <c r="U27" s="56">
        <f t="shared" ref="U27:U28" si="13">R34</f>
        <v>1.50662079</v>
      </c>
      <c r="V27" s="56">
        <f>S23</f>
        <v>1.537419109</v>
      </c>
      <c r="W27" s="56">
        <f t="shared" ref="W27:W35" si="14">U27+V27</f>
        <v>3.044039899</v>
      </c>
      <c r="X27" s="32" t="s">
        <v>45</v>
      </c>
      <c r="Y27" s="16" t="s">
        <v>12</v>
      </c>
      <c r="Z27" s="26">
        <f t="shared" si="11"/>
        <v>22.53153999</v>
      </c>
      <c r="AA27" s="37" t="s">
        <v>70</v>
      </c>
    </row>
    <row r="28" ht="15.75" customHeight="1">
      <c r="C28" s="53" t="s">
        <v>16</v>
      </c>
      <c r="D28" s="8">
        <v>1.0</v>
      </c>
      <c r="E28" s="8">
        <v>0.814</v>
      </c>
      <c r="F28" s="51">
        <f t="shared" si="5"/>
        <v>0.803</v>
      </c>
      <c r="G28" s="8">
        <f t="shared" si="6"/>
        <v>1.249609008</v>
      </c>
      <c r="H28" s="54">
        <f t="shared" si="7"/>
        <v>12.49609008</v>
      </c>
      <c r="P28" s="6"/>
      <c r="Q28" s="16" t="s">
        <v>12</v>
      </c>
      <c r="R28" s="26">
        <f t="shared" si="12"/>
        <v>22.53153999</v>
      </c>
      <c r="S28" s="17"/>
      <c r="T28" s="32" t="s">
        <v>18</v>
      </c>
      <c r="U28" s="56">
        <f t="shared" si="13"/>
        <v>2.100927953</v>
      </c>
      <c r="V28" s="56">
        <f>S23</f>
        <v>1.537419109</v>
      </c>
      <c r="W28" s="56">
        <f t="shared" si="14"/>
        <v>3.638347062</v>
      </c>
      <c r="X28" s="32" t="s">
        <v>47</v>
      </c>
      <c r="Y28" s="16" t="s">
        <v>13</v>
      </c>
      <c r="Z28" s="26">
        <f t="shared" si="11"/>
        <v>14.20081326</v>
      </c>
      <c r="AA28" s="37" t="s">
        <v>71</v>
      </c>
    </row>
    <row r="29" ht="15.75" customHeight="1">
      <c r="C29" s="14"/>
      <c r="D29" s="8">
        <v>2.0</v>
      </c>
      <c r="E29" s="8">
        <v>0.767</v>
      </c>
      <c r="F29" s="51">
        <f t="shared" si="5"/>
        <v>0.756</v>
      </c>
      <c r="G29" s="8">
        <f t="shared" si="6"/>
        <v>1.176102596</v>
      </c>
      <c r="H29" s="54">
        <f t="shared" si="7"/>
        <v>11.76102596</v>
      </c>
      <c r="P29" s="6"/>
      <c r="Q29" s="16" t="s">
        <v>13</v>
      </c>
      <c r="R29" s="26">
        <f t="shared" si="12"/>
        <v>14.20081326</v>
      </c>
      <c r="S29" s="17"/>
      <c r="T29" s="32" t="s">
        <v>17</v>
      </c>
      <c r="U29" s="56">
        <f>R33</f>
        <v>8.356792827</v>
      </c>
      <c r="V29" s="56">
        <f>S23</f>
        <v>1.537419109</v>
      </c>
      <c r="W29" s="56">
        <f t="shared" si="14"/>
        <v>9.894211935</v>
      </c>
      <c r="X29" s="32" t="s">
        <v>72</v>
      </c>
      <c r="Y29" s="16" t="s">
        <v>14</v>
      </c>
      <c r="Z29" s="26">
        <f t="shared" si="11"/>
        <v>8.893754562</v>
      </c>
      <c r="AA29" s="37" t="s">
        <v>49</v>
      </c>
    </row>
    <row r="30" ht="15.75" customHeight="1">
      <c r="C30" s="15"/>
      <c r="D30" s="8">
        <v>3.0</v>
      </c>
      <c r="E30" s="8">
        <v>0.784</v>
      </c>
      <c r="F30" s="51">
        <f t="shared" si="5"/>
        <v>0.773</v>
      </c>
      <c r="G30" s="8">
        <f t="shared" si="6"/>
        <v>1.202690022</v>
      </c>
      <c r="H30" s="54">
        <f t="shared" si="7"/>
        <v>12.02690022</v>
      </c>
      <c r="P30" s="6"/>
      <c r="Q30" s="16" t="s">
        <v>14</v>
      </c>
      <c r="R30" s="26">
        <f t="shared" si="12"/>
        <v>8.893754562</v>
      </c>
      <c r="S30" s="17"/>
      <c r="T30" s="32" t="s">
        <v>16</v>
      </c>
      <c r="U30" s="56">
        <f>R30</f>
        <v>8.893754562</v>
      </c>
      <c r="V30" s="56">
        <f>S23</f>
        <v>1.537419109</v>
      </c>
      <c r="W30" s="56">
        <f t="shared" si="14"/>
        <v>10.43117367</v>
      </c>
      <c r="X30" s="58" t="s">
        <v>72</v>
      </c>
      <c r="Y30" s="16" t="s">
        <v>15</v>
      </c>
      <c r="Z30" s="26">
        <f t="shared" si="11"/>
        <v>13.61171932</v>
      </c>
      <c r="AA30" s="37" t="s">
        <v>73</v>
      </c>
    </row>
    <row r="31" ht="15.75" customHeight="1">
      <c r="C31" s="53" t="s">
        <v>17</v>
      </c>
      <c r="D31" s="8">
        <v>1.0</v>
      </c>
      <c r="E31" s="8">
        <v>0.568</v>
      </c>
      <c r="F31" s="51">
        <f t="shared" si="5"/>
        <v>0.557</v>
      </c>
      <c r="G31" s="8">
        <f t="shared" si="6"/>
        <v>0.8648733187</v>
      </c>
      <c r="H31" s="54">
        <f t="shared" si="7"/>
        <v>8.648733187</v>
      </c>
      <c r="P31" s="6"/>
      <c r="Q31" s="16" t="s">
        <v>15</v>
      </c>
      <c r="R31" s="26">
        <f t="shared" si="12"/>
        <v>13.61171932</v>
      </c>
      <c r="S31" s="17"/>
      <c r="T31" s="32" t="s">
        <v>14</v>
      </c>
      <c r="U31" s="56">
        <f>R32</f>
        <v>12.09467209</v>
      </c>
      <c r="V31" s="56">
        <f>S23</f>
        <v>1.537419109</v>
      </c>
      <c r="W31" s="56">
        <f t="shared" si="14"/>
        <v>13.6320912</v>
      </c>
      <c r="X31" s="58" t="s">
        <v>49</v>
      </c>
      <c r="Y31" s="16" t="s">
        <v>16</v>
      </c>
      <c r="Z31" s="26">
        <f t="shared" si="11"/>
        <v>12.09467209</v>
      </c>
      <c r="AA31" s="37" t="s">
        <v>72</v>
      </c>
    </row>
    <row r="32" ht="15.75" customHeight="1">
      <c r="C32" s="14"/>
      <c r="D32" s="8">
        <v>2.0</v>
      </c>
      <c r="E32" s="8">
        <v>0.49</v>
      </c>
      <c r="F32" s="51">
        <f t="shared" si="5"/>
        <v>0.479</v>
      </c>
      <c r="G32" s="8">
        <f t="shared" si="6"/>
        <v>0.7428839537</v>
      </c>
      <c r="H32" s="54">
        <f t="shared" si="7"/>
        <v>7.428839537</v>
      </c>
      <c r="P32" s="6"/>
      <c r="Q32" s="16" t="s">
        <v>16</v>
      </c>
      <c r="R32" s="26">
        <f t="shared" si="12"/>
        <v>12.09467209</v>
      </c>
      <c r="S32" s="17"/>
      <c r="T32" s="32" t="s">
        <v>8</v>
      </c>
      <c r="U32" s="56">
        <f>R31</f>
        <v>13.61171932</v>
      </c>
      <c r="V32" s="56">
        <f>S23</f>
        <v>1.537419109</v>
      </c>
      <c r="W32" s="56">
        <f t="shared" si="14"/>
        <v>15.14913843</v>
      </c>
      <c r="X32" s="58" t="s">
        <v>69</v>
      </c>
      <c r="Y32" s="16" t="s">
        <v>17</v>
      </c>
      <c r="Z32" s="26">
        <f t="shared" si="11"/>
        <v>8.356792827</v>
      </c>
      <c r="AA32" s="37" t="s">
        <v>72</v>
      </c>
    </row>
    <row r="33" ht="15.75" customHeight="1">
      <c r="C33" s="15"/>
      <c r="D33" s="8">
        <v>3.0</v>
      </c>
      <c r="E33" s="8">
        <v>0.59</v>
      </c>
      <c r="F33" s="51">
        <f t="shared" si="5"/>
        <v>0.579</v>
      </c>
      <c r="G33" s="8">
        <f t="shared" si="6"/>
        <v>0.8992805755</v>
      </c>
      <c r="H33" s="54">
        <f t="shared" si="7"/>
        <v>8.992805755</v>
      </c>
      <c r="P33" s="6"/>
      <c r="Q33" s="16" t="s">
        <v>17</v>
      </c>
      <c r="R33" s="26">
        <f t="shared" si="12"/>
        <v>8.356792827</v>
      </c>
      <c r="S33" s="17"/>
      <c r="T33" s="32" t="s">
        <v>13</v>
      </c>
      <c r="U33" s="56">
        <f>R29</f>
        <v>14.20081326</v>
      </c>
      <c r="V33" s="56">
        <f>S23</f>
        <v>1.537419109</v>
      </c>
      <c r="W33" s="56">
        <f t="shared" si="14"/>
        <v>15.73823237</v>
      </c>
      <c r="X33" s="58" t="s">
        <v>71</v>
      </c>
      <c r="Y33" s="16" t="s">
        <v>18</v>
      </c>
      <c r="Z33" s="26">
        <f t="shared" si="11"/>
        <v>1.50662079</v>
      </c>
      <c r="AA33" s="37" t="s">
        <v>47</v>
      </c>
    </row>
    <row r="34" ht="15.75" customHeight="1">
      <c r="C34" s="53" t="s">
        <v>18</v>
      </c>
      <c r="D34" s="8">
        <v>1.0</v>
      </c>
      <c r="E34" s="8">
        <v>0.111</v>
      </c>
      <c r="F34" s="51">
        <f t="shared" si="5"/>
        <v>0.1</v>
      </c>
      <c r="G34" s="8">
        <f t="shared" si="6"/>
        <v>0.150140757</v>
      </c>
      <c r="H34" s="54">
        <f t="shared" si="7"/>
        <v>1.50140757</v>
      </c>
      <c r="P34" s="6"/>
      <c r="Q34" s="16" t="s">
        <v>18</v>
      </c>
      <c r="R34" s="26">
        <f t="shared" si="12"/>
        <v>1.50662079</v>
      </c>
      <c r="S34" s="17"/>
      <c r="T34" s="32" t="s">
        <v>15</v>
      </c>
      <c r="U34" s="56">
        <f t="shared" ref="U34:U35" si="15">R27</f>
        <v>19.0647482</v>
      </c>
      <c r="V34" s="56">
        <f>S23</f>
        <v>1.537419109</v>
      </c>
      <c r="W34" s="56">
        <f t="shared" si="14"/>
        <v>20.60216731</v>
      </c>
      <c r="X34" s="58" t="s">
        <v>73</v>
      </c>
      <c r="Y34" s="16" t="s">
        <v>19</v>
      </c>
      <c r="Z34" s="26">
        <f t="shared" si="11"/>
        <v>2.100927953</v>
      </c>
      <c r="AA34" s="37" t="s">
        <v>45</v>
      </c>
    </row>
    <row r="35" ht="15.75" customHeight="1">
      <c r="C35" s="14"/>
      <c r="D35" s="8">
        <v>2.0</v>
      </c>
      <c r="E35" s="8">
        <v>0.109</v>
      </c>
      <c r="F35" s="51">
        <f t="shared" si="5"/>
        <v>0.098</v>
      </c>
      <c r="G35" s="8">
        <f t="shared" si="6"/>
        <v>0.1470128245</v>
      </c>
      <c r="H35" s="54">
        <f t="shared" si="7"/>
        <v>1.470128245</v>
      </c>
      <c r="P35" s="6"/>
      <c r="Q35" s="16" t="s">
        <v>19</v>
      </c>
      <c r="R35" s="26">
        <f t="shared" si="12"/>
        <v>2.100927953</v>
      </c>
      <c r="S35" s="6"/>
      <c r="T35" s="32" t="s">
        <v>12</v>
      </c>
      <c r="U35" s="56">
        <f t="shared" si="15"/>
        <v>22.53153999</v>
      </c>
      <c r="V35" s="56">
        <f>S23</f>
        <v>1.537419109</v>
      </c>
      <c r="W35" s="56">
        <f t="shared" si="14"/>
        <v>24.06895909</v>
      </c>
      <c r="X35" s="58" t="s">
        <v>70</v>
      </c>
      <c r="Y35" s="38" t="s">
        <v>38</v>
      </c>
      <c r="Z35" s="59">
        <f>S23</f>
        <v>1.537419109</v>
      </c>
      <c r="AA35" s="40"/>
    </row>
    <row r="36" ht="15.75" customHeight="1">
      <c r="C36" s="15"/>
      <c r="D36" s="8">
        <v>3.0</v>
      </c>
      <c r="E36" s="8">
        <v>0.114</v>
      </c>
      <c r="F36" s="51">
        <f t="shared" si="5"/>
        <v>0.103</v>
      </c>
      <c r="G36" s="8">
        <f t="shared" si="6"/>
        <v>0.1548326556</v>
      </c>
      <c r="H36" s="54">
        <f t="shared" si="7"/>
        <v>1.548326556</v>
      </c>
      <c r="M36" s="16"/>
      <c r="N36" s="16"/>
      <c r="O36" s="16"/>
      <c r="P36" s="60"/>
      <c r="Q36" s="60"/>
      <c r="R36" s="60"/>
      <c r="S36" s="6"/>
      <c r="T36" s="6"/>
      <c r="U36" s="41"/>
      <c r="V36" s="6"/>
      <c r="W36" s="6"/>
      <c r="X36" s="6"/>
      <c r="Y36" s="6"/>
      <c r="Z36" s="6"/>
      <c r="AA36" s="6"/>
    </row>
    <row r="37" ht="15.75" customHeight="1">
      <c r="C37" s="53" t="s">
        <v>19</v>
      </c>
      <c r="D37" s="8">
        <v>1.0</v>
      </c>
      <c r="E37" s="8">
        <v>0.14</v>
      </c>
      <c r="F37" s="51">
        <f t="shared" si="5"/>
        <v>0.129</v>
      </c>
      <c r="G37" s="8">
        <f t="shared" si="6"/>
        <v>0.1954957773</v>
      </c>
      <c r="H37" s="54">
        <f t="shared" si="7"/>
        <v>1.954957773</v>
      </c>
      <c r="P37" s="52"/>
      <c r="Q37" s="52"/>
      <c r="W37" s="61"/>
    </row>
    <row r="38" ht="15.75" customHeight="1">
      <c r="C38" s="14"/>
      <c r="D38" s="8">
        <v>2.0</v>
      </c>
      <c r="E38" s="8">
        <v>0.154</v>
      </c>
      <c r="F38" s="51">
        <f t="shared" si="5"/>
        <v>0.143</v>
      </c>
      <c r="G38" s="8">
        <f t="shared" si="6"/>
        <v>0.2173913043</v>
      </c>
      <c r="H38" s="54">
        <f t="shared" si="7"/>
        <v>2.173913043</v>
      </c>
      <c r="J38" s="62"/>
      <c r="K38" s="42">
        <v>1.0</v>
      </c>
      <c r="L38" s="42">
        <v>2.0</v>
      </c>
      <c r="M38" s="42">
        <v>3.0</v>
      </c>
      <c r="N38" s="43" t="s">
        <v>51</v>
      </c>
      <c r="O38" s="44" t="s">
        <v>52</v>
      </c>
      <c r="P38" s="42" t="s">
        <v>53</v>
      </c>
      <c r="Q38" s="12"/>
      <c r="R38" s="12"/>
      <c r="S38" s="43" t="s">
        <v>51</v>
      </c>
      <c r="T38" s="42" t="s">
        <v>54</v>
      </c>
      <c r="U38" s="42" t="s">
        <v>55</v>
      </c>
      <c r="V38" s="42" t="s">
        <v>56</v>
      </c>
      <c r="W38" s="42" t="s">
        <v>57</v>
      </c>
      <c r="X38" s="42" t="s">
        <v>58</v>
      </c>
      <c r="Y38" s="42" t="s">
        <v>59</v>
      </c>
      <c r="Z38" s="45" t="s">
        <v>60</v>
      </c>
    </row>
    <row r="39" ht="15.75" customHeight="1">
      <c r="C39" s="15"/>
      <c r="D39" s="8">
        <v>3.0</v>
      </c>
      <c r="E39" s="8">
        <v>0.154</v>
      </c>
      <c r="F39" s="51">
        <f t="shared" si="5"/>
        <v>0.143</v>
      </c>
      <c r="G39" s="8">
        <f t="shared" si="6"/>
        <v>0.2173913043</v>
      </c>
      <c r="H39" s="54">
        <f t="shared" si="7"/>
        <v>2.173913043</v>
      </c>
      <c r="J39" s="63"/>
      <c r="K39" s="64">
        <f t="shared" ref="K39:M39" si="16">R5</f>
        <v>18.84579293</v>
      </c>
      <c r="L39" s="64">
        <f t="shared" si="16"/>
        <v>19.15858617</v>
      </c>
      <c r="M39" s="64">
        <f t="shared" si="16"/>
        <v>19.1898655</v>
      </c>
      <c r="N39" s="65">
        <f t="shared" ref="N39:N47" si="19">sum(K39:M39)</f>
        <v>57.1942446</v>
      </c>
      <c r="O39" s="65">
        <f t="shared" ref="O39:O47" si="20">average(K39:M39)</f>
        <v>19.0647482</v>
      </c>
      <c r="P39" s="65">
        <f t="shared" ref="P39:R39" si="17">K39^2</f>
        <v>355.1639112</v>
      </c>
      <c r="Q39" s="65">
        <f t="shared" si="17"/>
        <v>367.0514242</v>
      </c>
      <c r="R39" s="65">
        <f t="shared" si="17"/>
        <v>368.2509379</v>
      </c>
      <c r="S39" s="65">
        <f t="shared" ref="S39:S47" si="22">sum(P39:R39)</f>
        <v>1090.466273</v>
      </c>
      <c r="T39" s="65">
        <f t="shared" ref="T39:T47" si="23">S39*3</f>
        <v>3271.39882</v>
      </c>
      <c r="U39" s="65">
        <f t="shared" ref="U39:U47" si="24">N39^2</f>
        <v>3271.181616</v>
      </c>
      <c r="V39" s="65">
        <f t="shared" ref="V39:V47" si="25">T39-U39</f>
        <v>0.2172039415</v>
      </c>
      <c r="W39" s="65">
        <f t="shared" ref="W39:W47" si="26">V39/2</f>
        <v>0.1086019707</v>
      </c>
      <c r="X39" s="65">
        <f t="shared" ref="X39:X47" si="27">sqrt(W39)</f>
        <v>0.3295481312</v>
      </c>
      <c r="Y39" s="65">
        <f t="shared" ref="Y39:Y47" si="28">(1/3)*X39</f>
        <v>0.1098493771</v>
      </c>
      <c r="Z39" s="50">
        <f t="shared" ref="Z39:Z47" si="29">Y39/O39</f>
        <v>0.005761910721</v>
      </c>
    </row>
    <row r="40" ht="15.75" customHeight="1">
      <c r="J40" s="63"/>
      <c r="K40" s="64">
        <f t="shared" ref="K40:M40" si="18">R6</f>
        <v>21.70785111</v>
      </c>
      <c r="L40" s="64">
        <f t="shared" si="18"/>
        <v>21.95808571</v>
      </c>
      <c r="M40" s="64">
        <f t="shared" si="18"/>
        <v>23.92868314</v>
      </c>
      <c r="N40" s="65">
        <f t="shared" si="19"/>
        <v>67.59461996</v>
      </c>
      <c r="O40" s="65">
        <f t="shared" si="20"/>
        <v>22.53153999</v>
      </c>
      <c r="P40" s="65">
        <f t="shared" ref="P40:R40" si="21">K40^2</f>
        <v>471.2307998</v>
      </c>
      <c r="Q40" s="65">
        <f t="shared" si="21"/>
        <v>482.1575278</v>
      </c>
      <c r="R40" s="65">
        <f t="shared" si="21"/>
        <v>572.5818768</v>
      </c>
      <c r="S40" s="65">
        <f t="shared" si="22"/>
        <v>1525.970205</v>
      </c>
      <c r="T40" s="65">
        <f t="shared" si="23"/>
        <v>4577.910614</v>
      </c>
      <c r="U40" s="65">
        <f t="shared" si="24"/>
        <v>4569.032647</v>
      </c>
      <c r="V40" s="65">
        <f t="shared" si="25"/>
        <v>8.877966509</v>
      </c>
      <c r="W40" s="65">
        <f t="shared" si="26"/>
        <v>4.438983255</v>
      </c>
      <c r="X40" s="65">
        <f t="shared" si="27"/>
        <v>2.106889474</v>
      </c>
      <c r="Y40" s="65">
        <f t="shared" si="28"/>
        <v>0.7022964913</v>
      </c>
      <c r="Z40" s="50">
        <f t="shared" si="29"/>
        <v>0.03116948472</v>
      </c>
    </row>
    <row r="41" ht="15.75" customHeight="1">
      <c r="J41" s="63"/>
      <c r="K41" s="64">
        <f t="shared" ref="K41:M41" si="30">R7</f>
        <v>14.54488583</v>
      </c>
      <c r="L41" s="64">
        <f t="shared" si="30"/>
        <v>13.63778542</v>
      </c>
      <c r="M41" s="64">
        <f t="shared" si="30"/>
        <v>14.41976853</v>
      </c>
      <c r="N41" s="65">
        <f t="shared" si="19"/>
        <v>42.60243979</v>
      </c>
      <c r="O41" s="65">
        <f t="shared" si="20"/>
        <v>14.20081326</v>
      </c>
      <c r="P41" s="65">
        <f t="shared" ref="P41:R41" si="31">K41^2</f>
        <v>211.5537038</v>
      </c>
      <c r="Q41" s="65">
        <f t="shared" si="31"/>
        <v>185.9891913</v>
      </c>
      <c r="R41" s="65">
        <f t="shared" si="31"/>
        <v>207.9297245</v>
      </c>
      <c r="S41" s="65">
        <f t="shared" si="22"/>
        <v>605.4726196</v>
      </c>
      <c r="T41" s="65">
        <f t="shared" si="23"/>
        <v>1816.417859</v>
      </c>
      <c r="U41" s="65">
        <f t="shared" si="24"/>
        <v>1814.967876</v>
      </c>
      <c r="V41" s="65">
        <f t="shared" si="25"/>
        <v>1.449983069</v>
      </c>
      <c r="W41" s="65">
        <f t="shared" si="26"/>
        <v>0.7249915344</v>
      </c>
      <c r="X41" s="65">
        <f t="shared" si="27"/>
        <v>0.8514643471</v>
      </c>
      <c r="Y41" s="65">
        <f t="shared" si="28"/>
        <v>0.283821449</v>
      </c>
      <c r="Z41" s="50">
        <f t="shared" si="29"/>
        <v>0.01998628133</v>
      </c>
    </row>
    <row r="42" ht="15.75" customHeight="1">
      <c r="J42" s="63"/>
      <c r="K42" s="64">
        <f t="shared" ref="K42:M42" si="32">R8</f>
        <v>9.430716297</v>
      </c>
      <c r="L42" s="64">
        <f t="shared" si="32"/>
        <v>8.570534876</v>
      </c>
      <c r="M42" s="64">
        <f t="shared" si="32"/>
        <v>8.680012512</v>
      </c>
      <c r="N42" s="65">
        <f t="shared" si="19"/>
        <v>26.68126368</v>
      </c>
      <c r="O42" s="65">
        <f t="shared" si="20"/>
        <v>8.893754562</v>
      </c>
      <c r="P42" s="65">
        <f t="shared" ref="P42:R42" si="33">K42^2</f>
        <v>88.93840987</v>
      </c>
      <c r="Q42" s="65">
        <f t="shared" si="33"/>
        <v>73.45406807</v>
      </c>
      <c r="R42" s="65">
        <f t="shared" si="33"/>
        <v>75.3426172</v>
      </c>
      <c r="S42" s="65">
        <f t="shared" si="22"/>
        <v>237.7350951</v>
      </c>
      <c r="T42" s="65">
        <f t="shared" si="23"/>
        <v>713.2052854</v>
      </c>
      <c r="U42" s="65">
        <f t="shared" si="24"/>
        <v>711.8898318</v>
      </c>
      <c r="V42" s="65">
        <f t="shared" si="25"/>
        <v>1.315453601</v>
      </c>
      <c r="W42" s="65">
        <f t="shared" si="26"/>
        <v>0.6577268003</v>
      </c>
      <c r="X42" s="65">
        <f t="shared" si="27"/>
        <v>0.811003576</v>
      </c>
      <c r="Y42" s="65">
        <f t="shared" si="28"/>
        <v>0.2703345253</v>
      </c>
      <c r="Z42" s="50">
        <f t="shared" si="29"/>
        <v>0.03039599569</v>
      </c>
    </row>
    <row r="43" ht="15.75" customHeight="1">
      <c r="J43" s="63"/>
      <c r="K43" s="64">
        <f t="shared" ref="K43:M43" si="34">R9</f>
        <v>13.79418205</v>
      </c>
      <c r="L43" s="64">
        <f t="shared" si="34"/>
        <v>13.63778542</v>
      </c>
      <c r="M43" s="64">
        <f t="shared" si="34"/>
        <v>13.40319049</v>
      </c>
      <c r="N43" s="65">
        <f t="shared" si="19"/>
        <v>40.83515796</v>
      </c>
      <c r="O43" s="65">
        <f t="shared" si="20"/>
        <v>13.61171932</v>
      </c>
      <c r="P43" s="65">
        <f t="shared" ref="P43:R43" si="35">K43^2</f>
        <v>190.2794583</v>
      </c>
      <c r="Q43" s="65">
        <f t="shared" si="35"/>
        <v>185.9891913</v>
      </c>
      <c r="R43" s="65">
        <f t="shared" si="35"/>
        <v>179.6455153</v>
      </c>
      <c r="S43" s="65">
        <f t="shared" si="22"/>
        <v>555.9141649</v>
      </c>
      <c r="T43" s="65">
        <f t="shared" si="23"/>
        <v>1667.742495</v>
      </c>
      <c r="U43" s="65">
        <f t="shared" si="24"/>
        <v>1667.510126</v>
      </c>
      <c r="V43" s="65">
        <f t="shared" si="25"/>
        <v>0.2323690815</v>
      </c>
      <c r="W43" s="65">
        <f t="shared" si="26"/>
        <v>0.1161845408</v>
      </c>
      <c r="X43" s="65">
        <f t="shared" si="27"/>
        <v>0.3408585348</v>
      </c>
      <c r="Y43" s="65">
        <f t="shared" si="28"/>
        <v>0.1136195116</v>
      </c>
      <c r="Z43" s="50">
        <f t="shared" si="29"/>
        <v>0.008347182964</v>
      </c>
    </row>
    <row r="44" ht="15.75" customHeight="1">
      <c r="J44" s="63"/>
      <c r="K44" s="64">
        <f t="shared" ref="K44:M44" si="36">R10</f>
        <v>12.49609008</v>
      </c>
      <c r="L44" s="64">
        <f t="shared" si="36"/>
        <v>11.76102596</v>
      </c>
      <c r="M44" s="64">
        <f t="shared" si="36"/>
        <v>12.02690022</v>
      </c>
      <c r="N44" s="65">
        <f t="shared" si="19"/>
        <v>36.28401627</v>
      </c>
      <c r="O44" s="65">
        <f t="shared" si="20"/>
        <v>12.09467209</v>
      </c>
      <c r="P44" s="65">
        <f t="shared" ref="P44:R44" si="37">K44^2</f>
        <v>156.1522674</v>
      </c>
      <c r="Q44" s="65">
        <f t="shared" si="37"/>
        <v>138.3217317</v>
      </c>
      <c r="R44" s="65">
        <f t="shared" si="37"/>
        <v>144.6463289</v>
      </c>
      <c r="S44" s="65">
        <f t="shared" si="22"/>
        <v>439.120328</v>
      </c>
      <c r="T44" s="65">
        <f t="shared" si="23"/>
        <v>1317.360984</v>
      </c>
      <c r="U44" s="65">
        <f t="shared" si="24"/>
        <v>1316.529836</v>
      </c>
      <c r="V44" s="65">
        <f t="shared" si="25"/>
        <v>0.8311475148</v>
      </c>
      <c r="W44" s="65">
        <f t="shared" si="26"/>
        <v>0.4155737574</v>
      </c>
      <c r="X44" s="65">
        <f t="shared" si="27"/>
        <v>0.6446501046</v>
      </c>
      <c r="Y44" s="65">
        <f t="shared" si="28"/>
        <v>0.2148833682</v>
      </c>
      <c r="Z44" s="50">
        <f t="shared" si="29"/>
        <v>0.01776677918</v>
      </c>
    </row>
    <row r="45" ht="15.75" customHeight="1">
      <c r="J45" s="63"/>
      <c r="K45" s="64">
        <f t="shared" ref="K45:M45" si="38">R11</f>
        <v>8.648733187</v>
      </c>
      <c r="L45" s="64">
        <f t="shared" si="38"/>
        <v>7.428839537</v>
      </c>
      <c r="M45" s="64">
        <f t="shared" si="38"/>
        <v>8.992805755</v>
      </c>
      <c r="N45" s="65">
        <f t="shared" si="19"/>
        <v>25.07037848</v>
      </c>
      <c r="O45" s="65">
        <f t="shared" si="20"/>
        <v>8.356792827</v>
      </c>
      <c r="P45" s="65">
        <f t="shared" ref="P45:R45" si="39">K45^2</f>
        <v>74.80058575</v>
      </c>
      <c r="Q45" s="65">
        <f t="shared" si="39"/>
        <v>55.18765687</v>
      </c>
      <c r="R45" s="65">
        <f t="shared" si="39"/>
        <v>80.87055535</v>
      </c>
      <c r="S45" s="65">
        <f t="shared" si="22"/>
        <v>210.858798</v>
      </c>
      <c r="T45" s="65">
        <f t="shared" si="23"/>
        <v>632.5763939</v>
      </c>
      <c r="U45" s="65">
        <f t="shared" si="24"/>
        <v>628.5238771</v>
      </c>
      <c r="V45" s="65">
        <f t="shared" si="25"/>
        <v>4.052516782</v>
      </c>
      <c r="W45" s="65">
        <f t="shared" si="26"/>
        <v>2.026258391</v>
      </c>
      <c r="X45" s="65">
        <f t="shared" si="27"/>
        <v>1.423467032</v>
      </c>
      <c r="Y45" s="65">
        <f t="shared" si="28"/>
        <v>0.4744890107</v>
      </c>
      <c r="Z45" s="50">
        <f t="shared" si="29"/>
        <v>0.05677884094</v>
      </c>
    </row>
    <row r="46" ht="15.75" customHeight="1">
      <c r="J46" s="63"/>
      <c r="K46" s="64">
        <f t="shared" ref="K46:M46" si="40">R12</f>
        <v>1.50140757</v>
      </c>
      <c r="L46" s="64">
        <f t="shared" si="40"/>
        <v>1.470128245</v>
      </c>
      <c r="M46" s="64">
        <f t="shared" si="40"/>
        <v>1.548326556</v>
      </c>
      <c r="N46" s="65">
        <f t="shared" si="19"/>
        <v>4.519862371</v>
      </c>
      <c r="O46" s="65">
        <f t="shared" si="20"/>
        <v>1.50662079</v>
      </c>
      <c r="P46" s="65">
        <f t="shared" ref="P46:R46" si="41">K46^2</f>
        <v>2.25422469</v>
      </c>
      <c r="Q46" s="65">
        <f t="shared" si="41"/>
        <v>2.161277057</v>
      </c>
      <c r="R46" s="65">
        <f t="shared" si="41"/>
        <v>2.397315124</v>
      </c>
      <c r="S46" s="65">
        <f t="shared" si="22"/>
        <v>6.812816872</v>
      </c>
      <c r="T46" s="65">
        <f t="shared" si="23"/>
        <v>20.43845062</v>
      </c>
      <c r="U46" s="65">
        <f t="shared" si="24"/>
        <v>20.42915585</v>
      </c>
      <c r="V46" s="65">
        <f t="shared" si="25"/>
        <v>0.009294763262</v>
      </c>
      <c r="W46" s="65">
        <f t="shared" si="26"/>
        <v>0.004647381631</v>
      </c>
      <c r="X46" s="65">
        <f t="shared" si="27"/>
        <v>0.06817170697</v>
      </c>
      <c r="Y46" s="65">
        <f t="shared" si="28"/>
        <v>0.02272390232</v>
      </c>
      <c r="Z46" s="50">
        <f t="shared" si="29"/>
        <v>0.01508269531</v>
      </c>
    </row>
    <row r="47" ht="15.75" customHeight="1">
      <c r="J47" s="63"/>
      <c r="K47" s="64">
        <f t="shared" ref="K47:M47" si="42">R13</f>
        <v>1.954957773</v>
      </c>
      <c r="L47" s="64">
        <f t="shared" si="42"/>
        <v>2.173913043</v>
      </c>
      <c r="M47" s="64">
        <f t="shared" si="42"/>
        <v>2.173913043</v>
      </c>
      <c r="N47" s="65">
        <f t="shared" si="19"/>
        <v>6.30278386</v>
      </c>
      <c r="O47" s="65">
        <f t="shared" si="20"/>
        <v>2.100927953</v>
      </c>
      <c r="P47" s="65">
        <f t="shared" ref="P47:R47" si="43">K47^2</f>
        <v>3.821859894</v>
      </c>
      <c r="Q47" s="65">
        <f t="shared" si="43"/>
        <v>4.725897921</v>
      </c>
      <c r="R47" s="65">
        <f t="shared" si="43"/>
        <v>4.725897921</v>
      </c>
      <c r="S47" s="65">
        <f t="shared" si="22"/>
        <v>13.27365574</v>
      </c>
      <c r="T47" s="65">
        <f t="shared" si="23"/>
        <v>39.82096721</v>
      </c>
      <c r="U47" s="65">
        <f t="shared" si="24"/>
        <v>39.72508438</v>
      </c>
      <c r="V47" s="65">
        <f t="shared" si="25"/>
        <v>0.09588282102</v>
      </c>
      <c r="W47" s="65">
        <f t="shared" si="26"/>
        <v>0.04794141051</v>
      </c>
      <c r="X47" s="65">
        <f t="shared" si="27"/>
        <v>0.2189552706</v>
      </c>
      <c r="Y47" s="65">
        <f t="shared" si="28"/>
        <v>0.07298509019</v>
      </c>
      <c r="Z47" s="50">
        <f t="shared" si="29"/>
        <v>0.03473945409</v>
      </c>
    </row>
    <row r="48" ht="15.75" customHeight="1">
      <c r="P48" s="66"/>
      <c r="Q48" s="66"/>
      <c r="R48" s="66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C22:C24"/>
    <mergeCell ref="C25:C27"/>
    <mergeCell ref="C28:C30"/>
    <mergeCell ref="C31:C33"/>
    <mergeCell ref="C34:C36"/>
    <mergeCell ref="C37:C39"/>
    <mergeCell ref="Q25:R25"/>
    <mergeCell ref="T25:X25"/>
    <mergeCell ref="P38:R38"/>
    <mergeCell ref="Q3:Q4"/>
    <mergeCell ref="R3:T3"/>
    <mergeCell ref="U3:U4"/>
    <mergeCell ref="V3:V4"/>
    <mergeCell ref="C13:C15"/>
    <mergeCell ref="C16:C18"/>
    <mergeCell ref="C19:C2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5.0"/>
    <col customWidth="1" min="3" max="3" width="10.71"/>
    <col customWidth="1" min="4" max="5" width="8.71"/>
    <col customWidth="1" min="6" max="6" width="10.29"/>
    <col customWidth="1" min="7" max="7" width="13.57"/>
    <col customWidth="1" min="8" max="8" width="13.29"/>
    <col customWidth="1" min="9" max="10" width="10.71"/>
    <col customWidth="1" min="11" max="16" width="8.71"/>
    <col customWidth="1" min="17" max="17" width="11.71"/>
    <col customWidth="1" min="18" max="19" width="8.71"/>
    <col customWidth="1" min="20" max="20" width="11.86"/>
    <col customWidth="1" min="21" max="21" width="11.43"/>
    <col customWidth="1" min="22" max="22" width="8.71"/>
    <col customWidth="1" min="23" max="23" width="10.43"/>
    <col customWidth="1" min="24" max="24" width="10.14"/>
    <col customWidth="1" min="25" max="36" width="8.71"/>
  </cols>
  <sheetData>
    <row r="2">
      <c r="I2" s="67" t="s">
        <v>74</v>
      </c>
      <c r="U2" s="67" t="s">
        <v>75</v>
      </c>
      <c r="AE2" s="68"/>
    </row>
    <row r="3">
      <c r="B3" s="69" t="s">
        <v>0</v>
      </c>
      <c r="C3" s="69" t="s">
        <v>1</v>
      </c>
      <c r="D3" s="69" t="s">
        <v>76</v>
      </c>
      <c r="E3" s="69" t="s">
        <v>77</v>
      </c>
      <c r="F3" s="69" t="s">
        <v>78</v>
      </c>
      <c r="I3" s="7" t="s">
        <v>9</v>
      </c>
      <c r="J3" s="11" t="s">
        <v>1</v>
      </c>
      <c r="K3" s="12"/>
      <c r="L3" s="13"/>
      <c r="M3" s="7" t="s">
        <v>10</v>
      </c>
      <c r="N3" s="7" t="s">
        <v>11</v>
      </c>
      <c r="O3" s="6"/>
      <c r="P3" s="6"/>
      <c r="Q3" s="6"/>
      <c r="R3" s="6"/>
      <c r="S3" s="6"/>
      <c r="U3" s="7" t="s">
        <v>9</v>
      </c>
      <c r="V3" s="11" t="s">
        <v>1</v>
      </c>
      <c r="W3" s="12"/>
      <c r="X3" s="13"/>
      <c r="Y3" s="7" t="s">
        <v>10</v>
      </c>
      <c r="Z3" s="7" t="s">
        <v>11</v>
      </c>
      <c r="AA3" s="6"/>
      <c r="AB3" s="6"/>
      <c r="AC3" s="6"/>
      <c r="AD3" s="6"/>
      <c r="AE3" s="68"/>
      <c r="AF3" s="32"/>
      <c r="AI3" s="32"/>
      <c r="AJ3" s="32"/>
    </row>
    <row r="4">
      <c r="B4" s="7" t="s">
        <v>8</v>
      </c>
      <c r="C4" s="9">
        <v>1.0</v>
      </c>
      <c r="D4" s="9">
        <v>33.82</v>
      </c>
      <c r="E4" s="9">
        <v>12.11</v>
      </c>
      <c r="F4" s="9">
        <v>13.3</v>
      </c>
      <c r="I4" s="15"/>
      <c r="J4" s="16">
        <v>1.0</v>
      </c>
      <c r="K4" s="16">
        <v>2.0</v>
      </c>
      <c r="L4" s="16">
        <v>3.0</v>
      </c>
      <c r="M4" s="15"/>
      <c r="N4" s="15"/>
      <c r="O4" s="6"/>
      <c r="P4" s="6"/>
      <c r="Q4" s="2"/>
      <c r="R4" s="17"/>
      <c r="S4" s="6"/>
      <c r="U4" s="15"/>
      <c r="V4" s="16">
        <v>1.0</v>
      </c>
      <c r="W4" s="16">
        <v>2.0</v>
      </c>
      <c r="X4" s="16">
        <v>3.0</v>
      </c>
      <c r="Y4" s="15"/>
      <c r="Z4" s="15"/>
      <c r="AA4" s="6"/>
      <c r="AB4" s="6"/>
      <c r="AC4" s="2"/>
      <c r="AD4" s="17"/>
      <c r="AE4" s="68"/>
      <c r="AF4" s="32"/>
      <c r="AG4" s="32"/>
      <c r="AH4" s="32"/>
    </row>
    <row r="5">
      <c r="B5" s="14"/>
      <c r="C5" s="9">
        <v>2.0</v>
      </c>
      <c r="D5" s="9">
        <v>34.16</v>
      </c>
      <c r="E5" s="9">
        <v>11.65</v>
      </c>
      <c r="F5" s="9">
        <v>12.36</v>
      </c>
      <c r="I5" s="16" t="s">
        <v>8</v>
      </c>
      <c r="J5" s="26">
        <f>D4</f>
        <v>33.82</v>
      </c>
      <c r="K5" s="26">
        <f>D5</f>
        <v>34.16</v>
      </c>
      <c r="L5" s="26">
        <f>D6</f>
        <v>33.73</v>
      </c>
      <c r="M5" s="26">
        <f t="shared" ref="M5:M14" si="1">SUM(J5:L5)</f>
        <v>101.71</v>
      </c>
      <c r="N5" s="26">
        <f t="shared" ref="N5:N13" si="2">AVERAGE(J5:L5)</f>
        <v>33.90333333</v>
      </c>
      <c r="O5" s="19"/>
      <c r="P5" s="10" t="s">
        <v>29</v>
      </c>
      <c r="Q5" s="26">
        <f>(M14^2)/(9*3)</f>
        <v>48113.0688</v>
      </c>
      <c r="R5" s="17"/>
      <c r="S5" s="52"/>
      <c r="U5" s="16" t="s">
        <v>8</v>
      </c>
      <c r="V5" s="26">
        <f>E4</f>
        <v>12.11</v>
      </c>
      <c r="W5" s="26">
        <f>E5</f>
        <v>11.65</v>
      </c>
      <c r="X5" s="26">
        <f>E6</f>
        <v>12.28</v>
      </c>
      <c r="Y5" s="26">
        <f t="shared" ref="Y5:Y14" si="3">SUM(V5:X5)</f>
        <v>36.04</v>
      </c>
      <c r="Z5" s="26">
        <f t="shared" ref="Z5:Z13" si="4">AVERAGE(V5:X5)</f>
        <v>12.01333333</v>
      </c>
      <c r="AA5" s="19"/>
      <c r="AB5" s="10" t="s">
        <v>29</v>
      </c>
      <c r="AC5" s="26">
        <f>(Y14^2)/(9*3)</f>
        <v>1360.076181</v>
      </c>
      <c r="AD5" s="17"/>
      <c r="AE5" s="68"/>
      <c r="AF5" s="56"/>
      <c r="AG5" s="56"/>
      <c r="AH5" s="56"/>
      <c r="AI5" s="56"/>
      <c r="AJ5" s="56"/>
    </row>
    <row r="6">
      <c r="B6" s="15"/>
      <c r="C6" s="9">
        <v>3.0</v>
      </c>
      <c r="D6" s="9">
        <v>33.73</v>
      </c>
      <c r="E6" s="9">
        <v>12.28</v>
      </c>
      <c r="F6" s="9">
        <v>13.28</v>
      </c>
      <c r="I6" s="16" t="s">
        <v>12</v>
      </c>
      <c r="J6" s="26">
        <f>D7</f>
        <v>33.79</v>
      </c>
      <c r="K6" s="26">
        <f>D8</f>
        <v>34.18</v>
      </c>
      <c r="L6" s="26">
        <f>D9</f>
        <v>32.92</v>
      </c>
      <c r="M6" s="26">
        <f t="shared" si="1"/>
        <v>100.89</v>
      </c>
      <c r="N6" s="26">
        <f t="shared" si="2"/>
        <v>33.63</v>
      </c>
      <c r="O6" s="19"/>
      <c r="P6" s="10" t="s">
        <v>32</v>
      </c>
      <c r="Q6" s="26">
        <f>SUMSQ(J5:L13)-Q5</f>
        <v>5081.2526</v>
      </c>
      <c r="R6" s="17"/>
      <c r="S6" s="52"/>
      <c r="U6" s="16" t="s">
        <v>12</v>
      </c>
      <c r="V6" s="26">
        <f>E7</f>
        <v>12.17</v>
      </c>
      <c r="W6" s="26">
        <f>E8</f>
        <v>12.6</v>
      </c>
      <c r="X6" s="26">
        <f>E9</f>
        <v>12.82</v>
      </c>
      <c r="Y6" s="26">
        <f t="shared" si="3"/>
        <v>37.59</v>
      </c>
      <c r="Z6" s="26">
        <f t="shared" si="4"/>
        <v>12.53</v>
      </c>
      <c r="AA6" s="19"/>
      <c r="AB6" s="10" t="s">
        <v>32</v>
      </c>
      <c r="AC6" s="26">
        <f>SUMSQ(V5:X13)-AC5</f>
        <v>327.2473185</v>
      </c>
      <c r="AD6" s="17"/>
      <c r="AE6" s="68"/>
      <c r="AF6" s="56"/>
      <c r="AG6" s="56"/>
      <c r="AH6" s="56"/>
      <c r="AI6" s="56"/>
      <c r="AJ6" s="56"/>
    </row>
    <row r="7">
      <c r="B7" s="7" t="s">
        <v>12</v>
      </c>
      <c r="C7" s="9">
        <v>1.0</v>
      </c>
      <c r="D7" s="9">
        <v>33.79</v>
      </c>
      <c r="E7" s="9">
        <v>12.17</v>
      </c>
      <c r="F7" s="9">
        <v>13.97</v>
      </c>
      <c r="I7" s="16" t="s">
        <v>13</v>
      </c>
      <c r="J7" s="26">
        <f>D10</f>
        <v>32.23</v>
      </c>
      <c r="K7" s="26">
        <f>D11</f>
        <v>32.63</v>
      </c>
      <c r="L7" s="26">
        <f>D12</f>
        <v>32.61</v>
      </c>
      <c r="M7" s="26">
        <f t="shared" si="1"/>
        <v>97.47</v>
      </c>
      <c r="N7" s="26">
        <f t="shared" si="2"/>
        <v>32.49</v>
      </c>
      <c r="O7" s="19"/>
      <c r="P7" s="10" t="s">
        <v>33</v>
      </c>
      <c r="Q7" s="26">
        <f>(SUMSQ(J14:L14)/9)-Q5</f>
        <v>0.8046888889</v>
      </c>
      <c r="R7" s="17"/>
      <c r="S7" s="52"/>
      <c r="U7" s="16" t="s">
        <v>13</v>
      </c>
      <c r="V7" s="26">
        <f>E10</f>
        <v>9.25</v>
      </c>
      <c r="W7" s="26">
        <f>E11</f>
        <v>9.24</v>
      </c>
      <c r="X7" s="26">
        <f>E12</f>
        <v>9.49</v>
      </c>
      <c r="Y7" s="26">
        <f t="shared" si="3"/>
        <v>27.98</v>
      </c>
      <c r="Z7" s="26">
        <f t="shared" si="4"/>
        <v>9.326666667</v>
      </c>
      <c r="AA7" s="19"/>
      <c r="AB7" s="10" t="s">
        <v>33</v>
      </c>
      <c r="AC7" s="26">
        <f>(SUMSQ(V14:X14)/9)-AC5</f>
        <v>0.2411185185</v>
      </c>
      <c r="AD7" s="17"/>
      <c r="AE7" s="52"/>
      <c r="AF7" s="56"/>
      <c r="AG7" s="56"/>
      <c r="AH7" s="56"/>
      <c r="AI7" s="56"/>
      <c r="AJ7" s="56"/>
    </row>
    <row r="8">
      <c r="B8" s="14"/>
      <c r="C8" s="9">
        <v>2.0</v>
      </c>
      <c r="D8" s="9">
        <v>34.18</v>
      </c>
      <c r="E8" s="9">
        <v>12.6</v>
      </c>
      <c r="F8" s="9">
        <v>14.96</v>
      </c>
      <c r="I8" s="16" t="s">
        <v>14</v>
      </c>
      <c r="J8" s="26">
        <f>D13</f>
        <v>31.7</v>
      </c>
      <c r="K8" s="26">
        <f>D14</f>
        <v>30.34</v>
      </c>
      <c r="L8" s="26">
        <f>D15</f>
        <v>30.63</v>
      </c>
      <c r="M8" s="26">
        <f t="shared" si="1"/>
        <v>92.67</v>
      </c>
      <c r="N8" s="26">
        <f t="shared" si="2"/>
        <v>30.89</v>
      </c>
      <c r="O8" s="19"/>
      <c r="P8" s="10" t="s">
        <v>35</v>
      </c>
      <c r="Q8" s="26">
        <f>(SUMSQ(M5:M13)/3)-Q5</f>
        <v>5068.875667</v>
      </c>
      <c r="R8" s="17"/>
      <c r="S8" s="52"/>
      <c r="U8" s="16" t="s">
        <v>14</v>
      </c>
      <c r="V8" s="26">
        <f>E13</f>
        <v>4.31</v>
      </c>
      <c r="W8" s="26">
        <f>E14</f>
        <v>4.66</v>
      </c>
      <c r="X8" s="26">
        <f>E15</f>
        <v>4.15</v>
      </c>
      <c r="Y8" s="26">
        <f t="shared" si="3"/>
        <v>13.12</v>
      </c>
      <c r="Z8" s="26">
        <f t="shared" si="4"/>
        <v>4.373333333</v>
      </c>
      <c r="AA8" s="19"/>
      <c r="AB8" s="10" t="s">
        <v>35</v>
      </c>
      <c r="AC8" s="26">
        <f>(SUMSQ(Y5:Y13)/3)-AC5</f>
        <v>325.4334519</v>
      </c>
      <c r="AD8" s="17"/>
      <c r="AE8" s="52"/>
      <c r="AF8" s="56"/>
      <c r="AG8" s="56"/>
      <c r="AH8" s="56"/>
      <c r="AI8" s="56"/>
      <c r="AJ8" s="56"/>
    </row>
    <row r="9">
      <c r="B9" s="15"/>
      <c r="C9" s="9">
        <v>3.0</v>
      </c>
      <c r="D9" s="9">
        <v>32.92</v>
      </c>
      <c r="E9" s="9">
        <v>12.82</v>
      </c>
      <c r="F9" s="9">
        <v>16.33</v>
      </c>
      <c r="I9" s="16" t="s">
        <v>15</v>
      </c>
      <c r="J9" s="26">
        <f>D16</f>
        <v>28.51</v>
      </c>
      <c r="K9" s="26">
        <f>D17</f>
        <v>29.42</v>
      </c>
      <c r="L9" s="26">
        <f>D18</f>
        <v>29.46</v>
      </c>
      <c r="M9" s="26">
        <f t="shared" si="1"/>
        <v>87.39</v>
      </c>
      <c r="N9" s="26">
        <f t="shared" si="2"/>
        <v>29.13</v>
      </c>
      <c r="O9" s="19"/>
      <c r="P9" s="10" t="s">
        <v>36</v>
      </c>
      <c r="Q9" s="26">
        <f>Q6-Q7-Q8</f>
        <v>11.57224444</v>
      </c>
      <c r="R9" s="17"/>
      <c r="S9" s="52"/>
      <c r="U9" s="16" t="s">
        <v>15</v>
      </c>
      <c r="V9" s="26">
        <f>E16</f>
        <v>2.04</v>
      </c>
      <c r="W9" s="26">
        <f>E17</f>
        <v>3.34</v>
      </c>
      <c r="X9" s="26">
        <f>E18</f>
        <v>3.21</v>
      </c>
      <c r="Y9" s="26">
        <f t="shared" si="3"/>
        <v>8.59</v>
      </c>
      <c r="Z9" s="26">
        <f t="shared" si="4"/>
        <v>2.863333333</v>
      </c>
      <c r="AA9" s="19"/>
      <c r="AB9" s="10" t="s">
        <v>36</v>
      </c>
      <c r="AC9" s="26">
        <f>AC6-AC7-AC8</f>
        <v>1.572748148</v>
      </c>
      <c r="AD9" s="17"/>
      <c r="AE9" s="52"/>
      <c r="AF9" s="56"/>
      <c r="AG9" s="56"/>
      <c r="AH9" s="56"/>
      <c r="AI9" s="56"/>
      <c r="AJ9" s="56"/>
    </row>
    <row r="10">
      <c r="B10" s="7" t="s">
        <v>13</v>
      </c>
      <c r="C10" s="9">
        <v>1.0</v>
      </c>
      <c r="D10" s="9">
        <v>32.23</v>
      </c>
      <c r="E10" s="9">
        <v>9.25</v>
      </c>
      <c r="F10" s="9">
        <v>17.75</v>
      </c>
      <c r="I10" s="16" t="s">
        <v>16</v>
      </c>
      <c r="J10" s="26">
        <f>D19</f>
        <v>41.84</v>
      </c>
      <c r="K10" s="26">
        <f>D20</f>
        <v>42.87</v>
      </c>
      <c r="L10" s="26">
        <f>D21</f>
        <v>42.95</v>
      </c>
      <c r="M10" s="26">
        <f t="shared" si="1"/>
        <v>127.66</v>
      </c>
      <c r="N10" s="26">
        <f t="shared" si="2"/>
        <v>42.55333333</v>
      </c>
      <c r="O10" s="19"/>
      <c r="P10" s="19"/>
      <c r="Q10" s="19"/>
      <c r="R10" s="17"/>
      <c r="S10" s="52"/>
      <c r="U10" s="16" t="s">
        <v>16</v>
      </c>
      <c r="V10" s="26">
        <f>E19</f>
        <v>2.6</v>
      </c>
      <c r="W10" s="26">
        <f>E20</f>
        <v>2.46</v>
      </c>
      <c r="X10" s="26">
        <f>E21</f>
        <v>2.34</v>
      </c>
      <c r="Y10" s="26">
        <f t="shared" si="3"/>
        <v>7.4</v>
      </c>
      <c r="Z10" s="26">
        <f t="shared" si="4"/>
        <v>2.466666667</v>
      </c>
      <c r="AA10" s="19"/>
      <c r="AB10" s="19"/>
      <c r="AC10" s="19"/>
      <c r="AD10" s="17"/>
      <c r="AE10" s="52"/>
      <c r="AF10" s="56"/>
      <c r="AG10" s="56"/>
      <c r="AH10" s="56"/>
      <c r="AI10" s="56"/>
      <c r="AJ10" s="56"/>
    </row>
    <row r="11">
      <c r="B11" s="14"/>
      <c r="C11" s="9">
        <v>2.0</v>
      </c>
      <c r="D11" s="9">
        <v>32.63</v>
      </c>
      <c r="E11" s="9">
        <v>9.24</v>
      </c>
      <c r="F11" s="9">
        <v>14.98</v>
      </c>
      <c r="I11" s="16" t="s">
        <v>17</v>
      </c>
      <c r="J11" s="26">
        <f>D22</f>
        <v>44.95</v>
      </c>
      <c r="K11" s="26">
        <f>D23</f>
        <v>45.21</v>
      </c>
      <c r="L11" s="26">
        <f>D24</f>
        <v>45.06</v>
      </c>
      <c r="M11" s="26">
        <f t="shared" si="1"/>
        <v>135.22</v>
      </c>
      <c r="N11" s="26">
        <f t="shared" si="2"/>
        <v>45.07333333</v>
      </c>
      <c r="O11" s="19"/>
      <c r="P11" s="19"/>
      <c r="Q11" s="19"/>
      <c r="R11" s="17"/>
      <c r="S11" s="52"/>
      <c r="U11" s="16" t="s">
        <v>17</v>
      </c>
      <c r="V11" s="26">
        <f>E22</f>
        <v>7.54</v>
      </c>
      <c r="W11" s="26">
        <f>E23</f>
        <v>7.63</v>
      </c>
      <c r="X11" s="26">
        <f>E24</f>
        <v>7.62</v>
      </c>
      <c r="Y11" s="26">
        <f t="shared" si="3"/>
        <v>22.79</v>
      </c>
      <c r="Z11" s="26">
        <f t="shared" si="4"/>
        <v>7.596666667</v>
      </c>
      <c r="AA11" s="19"/>
      <c r="AB11" s="19"/>
      <c r="AC11" s="19"/>
      <c r="AD11" s="17"/>
      <c r="AE11" s="52"/>
      <c r="AF11" s="56"/>
      <c r="AG11" s="56"/>
      <c r="AH11" s="56"/>
      <c r="AI11" s="56"/>
      <c r="AJ11" s="56"/>
    </row>
    <row r="12">
      <c r="B12" s="15"/>
      <c r="C12" s="9">
        <v>3.0</v>
      </c>
      <c r="D12" s="9">
        <v>32.61</v>
      </c>
      <c r="E12" s="9">
        <v>9.49</v>
      </c>
      <c r="F12" s="9">
        <v>15.23</v>
      </c>
      <c r="I12" s="16" t="s">
        <v>18</v>
      </c>
      <c r="J12" s="26">
        <f>D25</f>
        <v>65.85</v>
      </c>
      <c r="K12" s="26">
        <f>D26</f>
        <v>63.16</v>
      </c>
      <c r="L12" s="26">
        <f>D27</f>
        <v>67.11</v>
      </c>
      <c r="M12" s="26">
        <f t="shared" si="1"/>
        <v>196.12</v>
      </c>
      <c r="N12" s="26">
        <f t="shared" si="2"/>
        <v>65.37333333</v>
      </c>
      <c r="O12" s="19"/>
      <c r="P12" s="19"/>
      <c r="Q12" s="19"/>
      <c r="R12" s="17"/>
      <c r="S12" s="52"/>
      <c r="U12" s="16" t="s">
        <v>18</v>
      </c>
      <c r="V12" s="26">
        <f>E25</f>
        <v>7.11</v>
      </c>
      <c r="W12" s="26">
        <f>E26</f>
        <v>7.43</v>
      </c>
      <c r="X12" s="26">
        <f>E27</f>
        <v>7.27</v>
      </c>
      <c r="Y12" s="26">
        <f t="shared" si="3"/>
        <v>21.81</v>
      </c>
      <c r="Z12" s="26">
        <f t="shared" si="4"/>
        <v>7.27</v>
      </c>
      <c r="AA12" s="19"/>
      <c r="AB12" s="19"/>
      <c r="AC12" s="19"/>
      <c r="AD12" s="17"/>
      <c r="AE12" s="52"/>
      <c r="AF12" s="56"/>
      <c r="AG12" s="56"/>
      <c r="AH12" s="56"/>
      <c r="AI12" s="56"/>
      <c r="AJ12" s="56"/>
    </row>
    <row r="13">
      <c r="B13" s="7" t="s">
        <v>14</v>
      </c>
      <c r="C13" s="9">
        <v>1.0</v>
      </c>
      <c r="D13" s="9">
        <v>31.7</v>
      </c>
      <c r="E13" s="9">
        <v>4.31</v>
      </c>
      <c r="F13" s="9">
        <v>5.81</v>
      </c>
      <c r="I13" s="16" t="s">
        <v>19</v>
      </c>
      <c r="J13" s="26">
        <f>D28</f>
        <v>66.89</v>
      </c>
      <c r="K13" s="26">
        <f>D29</f>
        <v>66.24</v>
      </c>
      <c r="L13" s="26">
        <f>D30</f>
        <v>67.5</v>
      </c>
      <c r="M13" s="26">
        <f t="shared" si="1"/>
        <v>200.63</v>
      </c>
      <c r="N13" s="26">
        <f t="shared" si="2"/>
        <v>66.87666667</v>
      </c>
      <c r="O13" s="19"/>
      <c r="P13" s="19"/>
      <c r="Q13" s="19"/>
      <c r="R13" s="17"/>
      <c r="S13" s="55"/>
      <c r="U13" s="16" t="s">
        <v>19</v>
      </c>
      <c r="V13" s="26">
        <f>E28</f>
        <v>5.55</v>
      </c>
      <c r="W13" s="26">
        <f>E29</f>
        <v>5.57</v>
      </c>
      <c r="X13" s="26">
        <f>E30</f>
        <v>5.19</v>
      </c>
      <c r="Y13" s="26">
        <f t="shared" si="3"/>
        <v>16.31</v>
      </c>
      <c r="Z13" s="26">
        <f t="shared" si="4"/>
        <v>5.436666667</v>
      </c>
      <c r="AA13" s="19"/>
      <c r="AB13" s="19"/>
      <c r="AC13" s="19"/>
      <c r="AD13" s="17"/>
      <c r="AE13" s="55"/>
      <c r="AF13" s="56"/>
      <c r="AG13" s="56"/>
      <c r="AH13" s="56"/>
      <c r="AI13" s="56"/>
      <c r="AJ13" s="56"/>
    </row>
    <row r="14">
      <c r="B14" s="14"/>
      <c r="C14" s="9">
        <v>2.0</v>
      </c>
      <c r="D14" s="9">
        <v>30.34</v>
      </c>
      <c r="E14" s="9">
        <v>4.66</v>
      </c>
      <c r="F14" s="9">
        <v>8.82</v>
      </c>
      <c r="I14" s="16" t="s">
        <v>20</v>
      </c>
      <c r="J14" s="26">
        <f t="shared" ref="J14:L14" si="5">SUM(J5:J13)</f>
        <v>379.58</v>
      </c>
      <c r="K14" s="26">
        <f t="shared" si="5"/>
        <v>378.21</v>
      </c>
      <c r="L14" s="26">
        <f t="shared" si="5"/>
        <v>381.97</v>
      </c>
      <c r="M14" s="26">
        <f t="shared" si="1"/>
        <v>1139.76</v>
      </c>
      <c r="N14" s="56"/>
      <c r="O14" s="19"/>
      <c r="P14" s="19"/>
      <c r="Q14" s="19"/>
      <c r="R14" s="6"/>
      <c r="S14" s="6"/>
      <c r="U14" s="16" t="s">
        <v>20</v>
      </c>
      <c r="V14" s="26">
        <f t="shared" ref="V14:X14" si="6">SUM(V5:V13)</f>
        <v>62.68</v>
      </c>
      <c r="W14" s="26">
        <f t="shared" si="6"/>
        <v>64.58</v>
      </c>
      <c r="X14" s="26">
        <f t="shared" si="6"/>
        <v>64.37</v>
      </c>
      <c r="Y14" s="26">
        <f t="shared" si="3"/>
        <v>191.63</v>
      </c>
      <c r="Z14" s="56"/>
      <c r="AA14" s="19"/>
      <c r="AB14" s="19"/>
      <c r="AC14" s="19"/>
      <c r="AD14" s="6"/>
      <c r="AE14" s="6"/>
      <c r="AF14" s="56"/>
      <c r="AG14" s="56"/>
      <c r="AH14" s="56"/>
      <c r="AI14" s="56"/>
      <c r="AJ14" s="56"/>
    </row>
    <row r="15">
      <c r="B15" s="15"/>
      <c r="C15" s="9">
        <v>3.0</v>
      </c>
      <c r="D15" s="9">
        <v>30.63</v>
      </c>
      <c r="E15" s="9">
        <v>4.15</v>
      </c>
      <c r="F15" s="9">
        <v>6.65</v>
      </c>
      <c r="I15" s="6"/>
      <c r="J15" s="22"/>
      <c r="K15" s="22"/>
      <c r="L15" s="22"/>
      <c r="M15" s="22"/>
      <c r="N15" s="22"/>
      <c r="O15" s="19"/>
      <c r="P15" s="19"/>
      <c r="Q15" s="19"/>
      <c r="R15" s="6"/>
      <c r="S15" s="6"/>
      <c r="U15" s="6"/>
      <c r="V15" s="22"/>
      <c r="W15" s="22"/>
      <c r="X15" s="22"/>
      <c r="Y15" s="22"/>
      <c r="Z15" s="22"/>
      <c r="AA15" s="19"/>
      <c r="AB15" s="19"/>
      <c r="AC15" s="19"/>
      <c r="AD15" s="6"/>
      <c r="AE15" s="6"/>
      <c r="AF15" s="6"/>
      <c r="AG15" s="6"/>
      <c r="AH15" s="6"/>
      <c r="AI15" s="6"/>
      <c r="AJ15" s="6"/>
    </row>
    <row r="16">
      <c r="B16" s="7" t="s">
        <v>15</v>
      </c>
      <c r="C16" s="9">
        <v>1.0</v>
      </c>
      <c r="D16" s="9">
        <v>28.51</v>
      </c>
      <c r="E16" s="9">
        <v>2.04</v>
      </c>
      <c r="F16" s="9">
        <v>14.71</v>
      </c>
      <c r="I16" s="16" t="s">
        <v>21</v>
      </c>
      <c r="J16" s="18" t="s">
        <v>22</v>
      </c>
      <c r="K16" s="18" t="s">
        <v>23</v>
      </c>
      <c r="L16" s="18" t="s">
        <v>24</v>
      </c>
      <c r="M16" s="18" t="s">
        <v>25</v>
      </c>
      <c r="N16" s="18" t="s">
        <v>26</v>
      </c>
      <c r="O16" s="18" t="s">
        <v>27</v>
      </c>
      <c r="P16" s="18" t="s">
        <v>28</v>
      </c>
      <c r="Q16" s="21"/>
      <c r="R16" s="6"/>
      <c r="S16" s="6"/>
      <c r="U16" s="16" t="s">
        <v>21</v>
      </c>
      <c r="V16" s="18" t="s">
        <v>22</v>
      </c>
      <c r="W16" s="18" t="s">
        <v>23</v>
      </c>
      <c r="X16" s="18" t="s">
        <v>24</v>
      </c>
      <c r="Y16" s="18" t="s">
        <v>25</v>
      </c>
      <c r="Z16" s="18" t="s">
        <v>26</v>
      </c>
      <c r="AA16" s="18" t="s">
        <v>27</v>
      </c>
      <c r="AB16" s="18" t="s">
        <v>28</v>
      </c>
      <c r="AC16" s="21"/>
      <c r="AD16" s="6"/>
      <c r="AE16" s="6"/>
      <c r="AF16" s="6"/>
      <c r="AG16" s="6"/>
      <c r="AH16" s="6"/>
      <c r="AI16" s="6"/>
      <c r="AJ16" s="6"/>
    </row>
    <row r="17">
      <c r="B17" s="14"/>
      <c r="C17" s="9">
        <v>2.0</v>
      </c>
      <c r="D17" s="9">
        <v>29.42</v>
      </c>
      <c r="E17" s="9">
        <v>3.34</v>
      </c>
      <c r="F17" s="9">
        <v>9.73</v>
      </c>
      <c r="I17" s="16" t="s">
        <v>30</v>
      </c>
      <c r="J17" s="24">
        <f>3-1</f>
        <v>2</v>
      </c>
      <c r="K17" s="26">
        <f t="shared" ref="K17:K19" si="7">Q7</f>
        <v>0.8046888889</v>
      </c>
      <c r="L17" s="26">
        <f t="shared" ref="L17:L19" si="8">K17/J17</f>
        <v>0.4023444444</v>
      </c>
      <c r="M17" s="26">
        <f>L17/L19</f>
        <v>0.5562888982</v>
      </c>
      <c r="N17" s="26">
        <v>3.63</v>
      </c>
      <c r="O17" s="26">
        <v>6.23</v>
      </c>
      <c r="P17" s="18" t="s">
        <v>68</v>
      </c>
      <c r="Q17" s="21"/>
      <c r="R17" s="6"/>
      <c r="S17" s="6"/>
      <c r="U17" s="16" t="s">
        <v>30</v>
      </c>
      <c r="V17" s="24">
        <f>3-1</f>
        <v>2</v>
      </c>
      <c r="W17" s="26">
        <f t="shared" ref="W17:W19" si="9">AC7</f>
        <v>0.2411185185</v>
      </c>
      <c r="X17" s="26">
        <f t="shared" ref="X17:X19" si="10">W17/V17</f>
        <v>0.1205592593</v>
      </c>
      <c r="Y17" s="26">
        <f>X17/X19</f>
        <v>1.226482543</v>
      </c>
      <c r="Z17" s="26">
        <v>3.63</v>
      </c>
      <c r="AA17" s="26">
        <v>6.23</v>
      </c>
      <c r="AB17" s="18" t="s">
        <v>68</v>
      </c>
      <c r="AC17" s="21"/>
      <c r="AD17" s="6"/>
      <c r="AE17" s="6"/>
      <c r="AF17" s="6"/>
      <c r="AG17" s="6"/>
      <c r="AH17" s="6"/>
      <c r="AI17" s="6"/>
      <c r="AJ17" s="6"/>
    </row>
    <row r="18">
      <c r="B18" s="15"/>
      <c r="C18" s="9">
        <v>3.0</v>
      </c>
      <c r="D18" s="9">
        <v>29.46</v>
      </c>
      <c r="E18" s="9">
        <v>3.21</v>
      </c>
      <c r="F18" s="9">
        <v>10.86</v>
      </c>
      <c r="I18" s="16" t="s">
        <v>9</v>
      </c>
      <c r="J18" s="24">
        <f>9-1</f>
        <v>8</v>
      </c>
      <c r="K18" s="26">
        <f t="shared" si="7"/>
        <v>5068.875667</v>
      </c>
      <c r="L18" s="26">
        <f t="shared" si="8"/>
        <v>633.6094583</v>
      </c>
      <c r="M18" s="26">
        <f>L18/L19</f>
        <v>876.0401996</v>
      </c>
      <c r="N18" s="26">
        <v>2.59</v>
      </c>
      <c r="O18" s="26">
        <v>3.89</v>
      </c>
      <c r="P18" s="18" t="s">
        <v>31</v>
      </c>
      <c r="Q18" s="21"/>
      <c r="R18" s="6"/>
      <c r="S18" s="6"/>
      <c r="U18" s="16" t="s">
        <v>9</v>
      </c>
      <c r="V18" s="24">
        <f>9-1</f>
        <v>8</v>
      </c>
      <c r="W18" s="26">
        <f t="shared" si="9"/>
        <v>325.4334519</v>
      </c>
      <c r="X18" s="26">
        <f t="shared" si="10"/>
        <v>40.67918148</v>
      </c>
      <c r="Y18" s="26">
        <f>X18/X19</f>
        <v>413.8405151</v>
      </c>
      <c r="Z18" s="26">
        <v>2.59</v>
      </c>
      <c r="AA18" s="26">
        <v>3.89</v>
      </c>
      <c r="AB18" s="18" t="s">
        <v>31</v>
      </c>
      <c r="AC18" s="21"/>
      <c r="AD18" s="6"/>
      <c r="AE18" s="6"/>
      <c r="AF18" s="6"/>
      <c r="AG18" s="6"/>
      <c r="AH18" s="6"/>
      <c r="AI18" s="6"/>
      <c r="AJ18" s="6"/>
    </row>
    <row r="19">
      <c r="B19" s="7" t="s">
        <v>16</v>
      </c>
      <c r="C19" s="9">
        <v>1.0</v>
      </c>
      <c r="D19" s="9">
        <v>41.84</v>
      </c>
      <c r="E19" s="9">
        <v>2.6</v>
      </c>
      <c r="F19" s="9">
        <v>2.86</v>
      </c>
      <c r="I19" s="16" t="s">
        <v>34</v>
      </c>
      <c r="J19" s="24">
        <f>(3-1)*(9-1)</f>
        <v>16</v>
      </c>
      <c r="K19" s="26">
        <f t="shared" si="7"/>
        <v>11.57224444</v>
      </c>
      <c r="L19" s="26">
        <f t="shared" si="8"/>
        <v>0.7232652778</v>
      </c>
      <c r="M19" s="27"/>
      <c r="N19" s="27"/>
      <c r="O19" s="27"/>
      <c r="P19" s="27"/>
      <c r="Q19" s="21"/>
      <c r="R19" s="6"/>
      <c r="S19" s="6"/>
      <c r="U19" s="16" t="s">
        <v>34</v>
      </c>
      <c r="V19" s="24">
        <f>(3-1)*(9-1)</f>
        <v>16</v>
      </c>
      <c r="W19" s="26">
        <f t="shared" si="9"/>
        <v>1.572748148</v>
      </c>
      <c r="X19" s="26">
        <f t="shared" si="10"/>
        <v>0.09829675926</v>
      </c>
      <c r="Y19" s="27"/>
      <c r="Z19" s="27"/>
      <c r="AA19" s="27"/>
      <c r="AB19" s="27"/>
      <c r="AC19" s="21"/>
      <c r="AD19" s="6"/>
      <c r="AE19" s="6"/>
      <c r="AF19" s="6"/>
      <c r="AG19" s="6"/>
      <c r="AH19" s="6"/>
      <c r="AI19" s="6"/>
      <c r="AJ19" s="6"/>
    </row>
    <row r="20">
      <c r="B20" s="14"/>
      <c r="C20" s="9">
        <v>2.0</v>
      </c>
      <c r="D20" s="9">
        <v>42.87</v>
      </c>
      <c r="E20" s="9">
        <v>2.46</v>
      </c>
      <c r="F20" s="9">
        <v>2.82</v>
      </c>
      <c r="I20" s="16" t="s">
        <v>10</v>
      </c>
      <c r="J20" s="24">
        <f>(9*3)-1</f>
        <v>26</v>
      </c>
      <c r="K20" s="26">
        <f>Q6</f>
        <v>5081.2526</v>
      </c>
      <c r="L20" s="57"/>
      <c r="M20" s="27"/>
      <c r="N20" s="27"/>
      <c r="O20" s="27"/>
      <c r="P20" s="27"/>
      <c r="Q20" s="21"/>
      <c r="R20" s="6"/>
      <c r="S20" s="6"/>
      <c r="U20" s="16" t="s">
        <v>10</v>
      </c>
      <c r="V20" s="24">
        <f>(9*3)-1</f>
        <v>26</v>
      </c>
      <c r="W20" s="26">
        <f>AC6</f>
        <v>327.2473185</v>
      </c>
      <c r="X20" s="57"/>
      <c r="Y20" s="27"/>
      <c r="Z20" s="27"/>
      <c r="AA20" s="27"/>
      <c r="AB20" s="27"/>
      <c r="AC20" s="21"/>
      <c r="AD20" s="6"/>
      <c r="AE20" s="6"/>
      <c r="AF20" s="6"/>
      <c r="AG20" s="6"/>
      <c r="AH20" s="6"/>
      <c r="AI20" s="6"/>
      <c r="AJ20" s="6"/>
    </row>
    <row r="21" ht="15.75" customHeight="1">
      <c r="B21" s="15"/>
      <c r="C21" s="9">
        <v>3.0</v>
      </c>
      <c r="D21" s="9">
        <v>42.95</v>
      </c>
      <c r="E21" s="9">
        <v>2.34</v>
      </c>
      <c r="F21" s="9">
        <v>2.72</v>
      </c>
      <c r="I21" s="28"/>
      <c r="J21" s="2"/>
      <c r="K21" s="17"/>
      <c r="L21" s="17"/>
      <c r="M21" s="17"/>
      <c r="N21" s="2"/>
      <c r="O21" s="2"/>
      <c r="P21" s="2"/>
      <c r="Q21" s="2"/>
      <c r="R21" s="6"/>
      <c r="S21" s="6"/>
      <c r="U21" s="28"/>
      <c r="V21" s="2"/>
      <c r="W21" s="17"/>
      <c r="X21" s="17"/>
      <c r="Y21" s="17"/>
      <c r="Z21" s="2"/>
      <c r="AA21" s="2"/>
      <c r="AB21" s="2"/>
      <c r="AC21" s="2"/>
      <c r="AD21" s="6"/>
      <c r="AE21" s="6"/>
      <c r="AF21" s="6"/>
      <c r="AG21" s="6"/>
      <c r="AH21" s="6"/>
      <c r="AI21" s="6"/>
      <c r="AJ21" s="6"/>
    </row>
    <row r="22" ht="15.75" customHeight="1">
      <c r="B22" s="7" t="s">
        <v>17</v>
      </c>
      <c r="C22" s="9">
        <v>1.0</v>
      </c>
      <c r="D22" s="9">
        <v>44.95</v>
      </c>
      <c r="E22" s="9">
        <v>7.54</v>
      </c>
      <c r="F22" s="9">
        <v>9.26</v>
      </c>
      <c r="I22" s="29" t="s">
        <v>37</v>
      </c>
      <c r="J22" s="29" t="s">
        <v>38</v>
      </c>
      <c r="K22" s="29" t="s">
        <v>39</v>
      </c>
      <c r="L22" s="6"/>
      <c r="M22" s="6"/>
      <c r="N22" s="6"/>
      <c r="O22" s="6"/>
      <c r="P22" s="6"/>
      <c r="Q22" s="6"/>
      <c r="R22" s="6"/>
      <c r="S22" s="6"/>
      <c r="U22" s="29" t="s">
        <v>37</v>
      </c>
      <c r="V22" s="29" t="s">
        <v>38</v>
      </c>
      <c r="W22" s="29" t="s">
        <v>39</v>
      </c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ht="15.75" customHeight="1">
      <c r="B23" s="14"/>
      <c r="C23" s="9">
        <v>2.0</v>
      </c>
      <c r="D23" s="9">
        <v>45.21</v>
      </c>
      <c r="E23" s="9">
        <v>7.63</v>
      </c>
      <c r="F23" s="9">
        <v>9.78</v>
      </c>
      <c r="I23" s="26">
        <f>SQRT(L19/3)</f>
        <v>0.491007562</v>
      </c>
      <c r="J23" s="26">
        <v>5.031</v>
      </c>
      <c r="K23" s="26">
        <f>I23*J23</f>
        <v>2.470259044</v>
      </c>
      <c r="L23" s="2"/>
      <c r="M23" s="2"/>
      <c r="N23" s="6"/>
      <c r="O23" s="6"/>
      <c r="P23" s="6"/>
      <c r="Q23" s="6"/>
      <c r="R23" s="6"/>
      <c r="S23" s="6"/>
      <c r="U23" s="26">
        <f>SQRT(X19/3)</f>
        <v>0.1810126692</v>
      </c>
      <c r="V23" s="26">
        <v>5.031</v>
      </c>
      <c r="W23" s="26">
        <f>U23*V23</f>
        <v>0.9106747389</v>
      </c>
      <c r="X23" s="2"/>
      <c r="Y23" s="2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ht="15.75" customHeight="1">
      <c r="B24" s="15"/>
      <c r="C24" s="9">
        <v>3.0</v>
      </c>
      <c r="D24" s="9">
        <v>45.06</v>
      </c>
      <c r="E24" s="9">
        <v>7.62</v>
      </c>
      <c r="F24" s="9">
        <v>9.81</v>
      </c>
      <c r="I24" s="28"/>
      <c r="J24" s="2"/>
      <c r="K24" s="2"/>
      <c r="L24" s="2"/>
      <c r="M24" s="2"/>
      <c r="N24" s="6"/>
      <c r="O24" s="6"/>
      <c r="P24" s="6"/>
      <c r="Q24" s="6"/>
      <c r="R24" s="6"/>
      <c r="S24" s="6"/>
      <c r="U24" s="28"/>
      <c r="V24" s="2"/>
      <c r="W24" s="2"/>
      <c r="X24" s="2"/>
      <c r="Y24" s="2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ht="15.75" customHeight="1">
      <c r="B25" s="7" t="s">
        <v>18</v>
      </c>
      <c r="C25" s="9">
        <v>1.0</v>
      </c>
      <c r="D25" s="9">
        <v>65.85</v>
      </c>
      <c r="E25" s="9">
        <v>7.11</v>
      </c>
      <c r="F25" s="9">
        <v>18.96</v>
      </c>
      <c r="I25" s="31" t="s">
        <v>40</v>
      </c>
      <c r="J25" s="13"/>
      <c r="K25" s="28"/>
      <c r="L25" s="32" t="s">
        <v>41</v>
      </c>
      <c r="Q25" s="33" t="s">
        <v>9</v>
      </c>
      <c r="R25" s="34" t="s">
        <v>42</v>
      </c>
      <c r="S25" s="34" t="s">
        <v>28</v>
      </c>
      <c r="U25" s="31" t="s">
        <v>40</v>
      </c>
      <c r="V25" s="13"/>
      <c r="W25" s="28"/>
      <c r="X25" s="32" t="s">
        <v>41</v>
      </c>
      <c r="AC25" s="33" t="s">
        <v>9</v>
      </c>
      <c r="AD25" s="34" t="s">
        <v>42</v>
      </c>
      <c r="AE25" s="34" t="s">
        <v>28</v>
      </c>
      <c r="AF25" s="70"/>
      <c r="AG25" s="70"/>
      <c r="AH25" s="70"/>
      <c r="AI25" s="70"/>
      <c r="AJ25" s="70"/>
    </row>
    <row r="26" ht="15.75" customHeight="1">
      <c r="B26" s="14"/>
      <c r="C26" s="9">
        <v>2.0</v>
      </c>
      <c r="D26" s="9">
        <v>63.16</v>
      </c>
      <c r="E26" s="9">
        <v>7.43</v>
      </c>
      <c r="F26" s="9">
        <v>19.85</v>
      </c>
      <c r="I26" s="35" t="s">
        <v>9</v>
      </c>
      <c r="J26" s="35" t="s">
        <v>43</v>
      </c>
      <c r="K26" s="17"/>
      <c r="L26" s="36" t="s">
        <v>9</v>
      </c>
      <c r="M26" s="32" t="s">
        <v>43</v>
      </c>
      <c r="N26" s="32" t="s">
        <v>39</v>
      </c>
      <c r="O26" s="32" t="s">
        <v>42</v>
      </c>
      <c r="P26" s="32" t="s">
        <v>28</v>
      </c>
      <c r="Q26" s="16" t="s">
        <v>8</v>
      </c>
      <c r="R26" s="26">
        <f t="shared" ref="R26:R34" si="11">J27</f>
        <v>33.90333333</v>
      </c>
      <c r="S26" s="37" t="s">
        <v>72</v>
      </c>
      <c r="U26" s="35" t="s">
        <v>9</v>
      </c>
      <c r="V26" s="35" t="s">
        <v>43</v>
      </c>
      <c r="W26" s="17"/>
      <c r="X26" s="36" t="s">
        <v>9</v>
      </c>
      <c r="Y26" s="32" t="s">
        <v>43</v>
      </c>
      <c r="Z26" s="32" t="s">
        <v>39</v>
      </c>
      <c r="AA26" s="32" t="s">
        <v>42</v>
      </c>
      <c r="AB26" s="32" t="s">
        <v>28</v>
      </c>
      <c r="AC26" s="16" t="s">
        <v>8</v>
      </c>
      <c r="AD26" s="26">
        <f t="shared" ref="AD26:AD34" si="12">V27</f>
        <v>12.01333333</v>
      </c>
      <c r="AE26" s="37" t="s">
        <v>46</v>
      </c>
      <c r="AF26" s="37"/>
      <c r="AG26" s="37"/>
      <c r="AH26" s="37"/>
      <c r="AI26" s="37"/>
      <c r="AJ26" s="37"/>
    </row>
    <row r="27" ht="15.75" customHeight="1">
      <c r="B27" s="15"/>
      <c r="C27" s="9">
        <v>3.0</v>
      </c>
      <c r="D27" s="9">
        <v>67.11</v>
      </c>
      <c r="E27" s="9">
        <v>7.27</v>
      </c>
      <c r="F27" s="9">
        <v>18.75</v>
      </c>
      <c r="I27" s="16" t="s">
        <v>8</v>
      </c>
      <c r="J27" s="26">
        <f t="shared" ref="J27:J35" si="13">N5</f>
        <v>33.90333333</v>
      </c>
      <c r="K27" s="17"/>
      <c r="L27" s="58" t="s">
        <v>15</v>
      </c>
      <c r="M27" s="56">
        <f>J31</f>
        <v>29.13</v>
      </c>
      <c r="N27" s="56">
        <f>K23</f>
        <v>2.470259044</v>
      </c>
      <c r="O27" s="56">
        <f t="shared" ref="O27:O35" si="14">M27+N27</f>
        <v>31.60025904</v>
      </c>
      <c r="P27" s="58" t="s">
        <v>45</v>
      </c>
      <c r="Q27" s="16" t="s">
        <v>12</v>
      </c>
      <c r="R27" s="26">
        <f t="shared" si="11"/>
        <v>33.63</v>
      </c>
      <c r="S27" s="37" t="s">
        <v>72</v>
      </c>
      <c r="U27" s="16" t="s">
        <v>8</v>
      </c>
      <c r="V27" s="26">
        <f t="shared" ref="V27:V35" si="15">Z5</f>
        <v>12.01333333</v>
      </c>
      <c r="W27" s="17"/>
      <c r="X27" s="58" t="s">
        <v>16</v>
      </c>
      <c r="Y27" s="56">
        <f>V32</f>
        <v>2.466666667</v>
      </c>
      <c r="Z27" s="56">
        <f>W23</f>
        <v>0.9106747389</v>
      </c>
      <c r="AA27" s="56">
        <f t="shared" ref="AA27:AA35" si="16">Y27+Z27</f>
        <v>3.377341406</v>
      </c>
      <c r="AB27" s="58" t="s">
        <v>45</v>
      </c>
      <c r="AC27" s="16" t="s">
        <v>12</v>
      </c>
      <c r="AD27" s="26">
        <f t="shared" si="12"/>
        <v>12.53</v>
      </c>
      <c r="AE27" s="37" t="s">
        <v>46</v>
      </c>
      <c r="AF27" s="37"/>
      <c r="AG27" s="37"/>
      <c r="AH27" s="37"/>
      <c r="AI27" s="37"/>
      <c r="AJ27" s="37"/>
    </row>
    <row r="28" ht="15.75" customHeight="1">
      <c r="B28" s="7" t="s">
        <v>19</v>
      </c>
      <c r="C28" s="9">
        <v>1.0</v>
      </c>
      <c r="D28" s="9">
        <v>66.89</v>
      </c>
      <c r="E28" s="9">
        <v>5.55</v>
      </c>
      <c r="F28" s="9">
        <v>14.96</v>
      </c>
      <c r="I28" s="16" t="s">
        <v>12</v>
      </c>
      <c r="J28" s="26">
        <f t="shared" si="13"/>
        <v>33.63</v>
      </c>
      <c r="K28" s="17"/>
      <c r="L28" s="58" t="s">
        <v>14</v>
      </c>
      <c r="M28" s="56">
        <f>J30</f>
        <v>30.89</v>
      </c>
      <c r="N28" s="56">
        <f>K23</f>
        <v>2.470259044</v>
      </c>
      <c r="O28" s="56">
        <f t="shared" si="14"/>
        <v>33.36025904</v>
      </c>
      <c r="P28" s="58" t="s">
        <v>47</v>
      </c>
      <c r="Q28" s="16" t="s">
        <v>13</v>
      </c>
      <c r="R28" s="26">
        <f t="shared" si="11"/>
        <v>32.49</v>
      </c>
      <c r="S28" s="37" t="s">
        <v>48</v>
      </c>
      <c r="U28" s="16" t="s">
        <v>12</v>
      </c>
      <c r="V28" s="26">
        <f t="shared" si="15"/>
        <v>12.53</v>
      </c>
      <c r="W28" s="17"/>
      <c r="X28" s="58" t="s">
        <v>15</v>
      </c>
      <c r="Y28" s="56">
        <f>V31</f>
        <v>2.863333333</v>
      </c>
      <c r="Z28" s="56">
        <f>W23</f>
        <v>0.9106747389</v>
      </c>
      <c r="AA28" s="56">
        <f t="shared" si="16"/>
        <v>3.774008072</v>
      </c>
      <c r="AB28" s="58" t="s">
        <v>45</v>
      </c>
      <c r="AC28" s="16" t="s">
        <v>13</v>
      </c>
      <c r="AD28" s="26">
        <f t="shared" si="12"/>
        <v>9.326666667</v>
      </c>
      <c r="AE28" s="37" t="s">
        <v>44</v>
      </c>
      <c r="AF28" s="37"/>
      <c r="AG28" s="37"/>
      <c r="AH28" s="37"/>
      <c r="AI28" s="37"/>
      <c r="AJ28" s="37"/>
    </row>
    <row r="29" ht="15.75" customHeight="1">
      <c r="B29" s="14"/>
      <c r="C29" s="9">
        <v>2.0</v>
      </c>
      <c r="D29" s="9">
        <v>66.24</v>
      </c>
      <c r="E29" s="9">
        <v>5.57</v>
      </c>
      <c r="F29" s="9">
        <v>14.74</v>
      </c>
      <c r="I29" s="16" t="s">
        <v>13</v>
      </c>
      <c r="J29" s="26">
        <f t="shared" si="13"/>
        <v>32.49</v>
      </c>
      <c r="K29" s="17"/>
      <c r="L29" s="58" t="s">
        <v>13</v>
      </c>
      <c r="M29" s="56">
        <f>J29</f>
        <v>32.49</v>
      </c>
      <c r="N29" s="56">
        <f>K23</f>
        <v>2.470259044</v>
      </c>
      <c r="O29" s="56">
        <f t="shared" si="14"/>
        <v>34.96025904</v>
      </c>
      <c r="P29" s="58" t="s">
        <v>48</v>
      </c>
      <c r="Q29" s="16" t="s">
        <v>14</v>
      </c>
      <c r="R29" s="26">
        <f t="shared" si="11"/>
        <v>30.89</v>
      </c>
      <c r="S29" s="37" t="s">
        <v>47</v>
      </c>
      <c r="U29" s="16" t="s">
        <v>13</v>
      </c>
      <c r="V29" s="26">
        <f t="shared" si="15"/>
        <v>9.326666667</v>
      </c>
      <c r="W29" s="17"/>
      <c r="X29" s="58" t="s">
        <v>14</v>
      </c>
      <c r="Y29" s="56">
        <f>V30</f>
        <v>4.373333333</v>
      </c>
      <c r="Z29" s="56">
        <f>W23</f>
        <v>0.9106747389</v>
      </c>
      <c r="AA29" s="56">
        <f t="shared" si="16"/>
        <v>5.284008072</v>
      </c>
      <c r="AB29" s="58" t="s">
        <v>79</v>
      </c>
      <c r="AC29" s="16" t="s">
        <v>14</v>
      </c>
      <c r="AD29" s="26">
        <f t="shared" si="12"/>
        <v>4.373333333</v>
      </c>
      <c r="AE29" s="37" t="s">
        <v>79</v>
      </c>
      <c r="AF29" s="37"/>
      <c r="AG29" s="37"/>
      <c r="AH29" s="37"/>
      <c r="AI29" s="37"/>
      <c r="AJ29" s="37"/>
    </row>
    <row r="30" ht="15.75" customHeight="1">
      <c r="B30" s="15"/>
      <c r="C30" s="9">
        <v>3.0</v>
      </c>
      <c r="D30" s="9">
        <v>67.5</v>
      </c>
      <c r="E30" s="9">
        <v>5.19</v>
      </c>
      <c r="F30" s="9">
        <v>14.72</v>
      </c>
      <c r="I30" s="16" t="s">
        <v>14</v>
      </c>
      <c r="J30" s="26">
        <f t="shared" si="13"/>
        <v>30.89</v>
      </c>
      <c r="K30" s="17"/>
      <c r="L30" s="58" t="s">
        <v>12</v>
      </c>
      <c r="M30" s="56">
        <f>J28</f>
        <v>33.63</v>
      </c>
      <c r="N30" s="56">
        <f>K23</f>
        <v>2.470259044</v>
      </c>
      <c r="O30" s="56">
        <f t="shared" si="14"/>
        <v>36.10025904</v>
      </c>
      <c r="P30" s="58" t="s">
        <v>72</v>
      </c>
      <c r="Q30" s="16" t="s">
        <v>15</v>
      </c>
      <c r="R30" s="26">
        <f t="shared" si="11"/>
        <v>29.13</v>
      </c>
      <c r="S30" s="37" t="s">
        <v>45</v>
      </c>
      <c r="U30" s="16" t="s">
        <v>14</v>
      </c>
      <c r="V30" s="26">
        <f t="shared" si="15"/>
        <v>4.373333333</v>
      </c>
      <c r="W30" s="17"/>
      <c r="X30" s="58" t="s">
        <v>19</v>
      </c>
      <c r="Y30" s="71">
        <f>V35</f>
        <v>5.436666667</v>
      </c>
      <c r="Z30" s="56">
        <f>W23</f>
        <v>0.9106747389</v>
      </c>
      <c r="AA30" s="56">
        <f t="shared" si="16"/>
        <v>6.347341406</v>
      </c>
      <c r="AB30" s="58" t="s">
        <v>72</v>
      </c>
      <c r="AC30" s="16" t="s">
        <v>15</v>
      </c>
      <c r="AD30" s="26">
        <f t="shared" si="12"/>
        <v>2.863333333</v>
      </c>
      <c r="AE30" s="37" t="s">
        <v>45</v>
      </c>
      <c r="AF30" s="37"/>
      <c r="AG30" s="37"/>
      <c r="AH30" s="37"/>
      <c r="AI30" s="37"/>
      <c r="AJ30" s="37"/>
    </row>
    <row r="31" ht="15.75" customHeight="1">
      <c r="I31" s="16" t="s">
        <v>15</v>
      </c>
      <c r="J31" s="26">
        <f t="shared" si="13"/>
        <v>29.13</v>
      </c>
      <c r="K31" s="17"/>
      <c r="L31" s="58" t="s">
        <v>8</v>
      </c>
      <c r="M31" s="56">
        <f>J27</f>
        <v>33.90333333</v>
      </c>
      <c r="N31" s="56">
        <f>K23</f>
        <v>2.470259044</v>
      </c>
      <c r="O31" s="56">
        <f t="shared" si="14"/>
        <v>36.37359238</v>
      </c>
      <c r="P31" s="58" t="s">
        <v>72</v>
      </c>
      <c r="Q31" s="16" t="s">
        <v>16</v>
      </c>
      <c r="R31" s="26">
        <f t="shared" si="11"/>
        <v>42.55333333</v>
      </c>
      <c r="S31" s="37" t="s">
        <v>49</v>
      </c>
      <c r="U31" s="16" t="s">
        <v>15</v>
      </c>
      <c r="V31" s="26">
        <f t="shared" si="15"/>
        <v>2.863333333</v>
      </c>
      <c r="W31" s="17"/>
      <c r="X31" s="58" t="s">
        <v>18</v>
      </c>
      <c r="Y31" s="56">
        <f>V34</f>
        <v>7.27</v>
      </c>
      <c r="Z31" s="56">
        <f>W23</f>
        <v>0.9106747389</v>
      </c>
      <c r="AA31" s="56">
        <f t="shared" si="16"/>
        <v>8.180674739</v>
      </c>
      <c r="AB31" s="58" t="s">
        <v>49</v>
      </c>
      <c r="AC31" s="16" t="s">
        <v>16</v>
      </c>
      <c r="AD31" s="26">
        <f t="shared" si="12"/>
        <v>2.466666667</v>
      </c>
      <c r="AE31" s="37" t="s">
        <v>45</v>
      </c>
      <c r="AF31" s="37"/>
      <c r="AG31" s="37"/>
      <c r="AH31" s="37"/>
      <c r="AI31" s="37"/>
      <c r="AJ31" s="37"/>
    </row>
    <row r="32" ht="15.75" customHeight="1">
      <c r="I32" s="16" t="s">
        <v>16</v>
      </c>
      <c r="J32" s="26">
        <f t="shared" si="13"/>
        <v>42.55333333</v>
      </c>
      <c r="K32" s="17"/>
      <c r="L32" s="58" t="s">
        <v>16</v>
      </c>
      <c r="M32" s="56">
        <f t="shared" ref="M32:M35" si="17">J32</f>
        <v>42.55333333</v>
      </c>
      <c r="N32" s="56">
        <f>K23</f>
        <v>2.470259044</v>
      </c>
      <c r="O32" s="56">
        <f t="shared" si="14"/>
        <v>45.02359238</v>
      </c>
      <c r="P32" s="58" t="s">
        <v>49</v>
      </c>
      <c r="Q32" s="16" t="s">
        <v>17</v>
      </c>
      <c r="R32" s="26">
        <f t="shared" si="11"/>
        <v>45.07333333</v>
      </c>
      <c r="S32" s="37" t="s">
        <v>44</v>
      </c>
      <c r="U32" s="16" t="s">
        <v>16</v>
      </c>
      <c r="V32" s="26">
        <f t="shared" si="15"/>
        <v>2.466666667</v>
      </c>
      <c r="W32" s="17"/>
      <c r="X32" s="58" t="s">
        <v>17</v>
      </c>
      <c r="Y32" s="56">
        <f>V33</f>
        <v>7.596666667</v>
      </c>
      <c r="Z32" s="56">
        <f>W23</f>
        <v>0.9106747389</v>
      </c>
      <c r="AA32" s="56">
        <f t="shared" si="16"/>
        <v>8.507341406</v>
      </c>
      <c r="AB32" s="58" t="s">
        <v>49</v>
      </c>
      <c r="AC32" s="16" t="s">
        <v>17</v>
      </c>
      <c r="AD32" s="26">
        <f t="shared" si="12"/>
        <v>7.596666667</v>
      </c>
      <c r="AE32" s="37" t="s">
        <v>49</v>
      </c>
      <c r="AF32" s="37"/>
      <c r="AG32" s="37"/>
      <c r="AH32" s="37"/>
      <c r="AI32" s="37"/>
      <c r="AJ32" s="37"/>
    </row>
    <row r="33" ht="15.75" customHeight="1">
      <c r="I33" s="16" t="s">
        <v>17</v>
      </c>
      <c r="J33" s="26">
        <f t="shared" si="13"/>
        <v>45.07333333</v>
      </c>
      <c r="K33" s="17"/>
      <c r="L33" s="58" t="s">
        <v>17</v>
      </c>
      <c r="M33" s="56">
        <f t="shared" si="17"/>
        <v>45.07333333</v>
      </c>
      <c r="N33" s="56">
        <f>K23</f>
        <v>2.470259044</v>
      </c>
      <c r="O33" s="56">
        <f t="shared" si="14"/>
        <v>47.54359238</v>
      </c>
      <c r="P33" s="58" t="s">
        <v>44</v>
      </c>
      <c r="Q33" s="16" t="s">
        <v>18</v>
      </c>
      <c r="R33" s="26">
        <f t="shared" si="11"/>
        <v>65.37333333</v>
      </c>
      <c r="S33" s="37" t="s">
        <v>46</v>
      </c>
      <c r="U33" s="16" t="s">
        <v>17</v>
      </c>
      <c r="V33" s="26">
        <f t="shared" si="15"/>
        <v>7.596666667</v>
      </c>
      <c r="W33" s="17"/>
      <c r="X33" s="32" t="s">
        <v>13</v>
      </c>
      <c r="Y33" s="56">
        <f>V29</f>
        <v>9.326666667</v>
      </c>
      <c r="Z33" s="56">
        <f>W23</f>
        <v>0.9106747389</v>
      </c>
      <c r="AA33" s="56">
        <f t="shared" si="16"/>
        <v>10.23734141</v>
      </c>
      <c r="AB33" s="58" t="s">
        <v>44</v>
      </c>
      <c r="AC33" s="16" t="s">
        <v>18</v>
      </c>
      <c r="AD33" s="26">
        <f t="shared" si="12"/>
        <v>7.27</v>
      </c>
      <c r="AE33" s="37" t="s">
        <v>49</v>
      </c>
      <c r="AF33" s="37"/>
      <c r="AG33" s="37"/>
      <c r="AH33" s="37"/>
      <c r="AI33" s="37"/>
      <c r="AJ33" s="37"/>
    </row>
    <row r="34" ht="15.75" customHeight="1">
      <c r="I34" s="16" t="s">
        <v>18</v>
      </c>
      <c r="J34" s="26">
        <f t="shared" si="13"/>
        <v>65.37333333</v>
      </c>
      <c r="K34" s="17"/>
      <c r="L34" s="58" t="s">
        <v>18</v>
      </c>
      <c r="M34" s="56">
        <f t="shared" si="17"/>
        <v>65.37333333</v>
      </c>
      <c r="N34" s="56">
        <f>K23</f>
        <v>2.470259044</v>
      </c>
      <c r="O34" s="56">
        <f t="shared" si="14"/>
        <v>67.84359238</v>
      </c>
      <c r="P34" s="58" t="s">
        <v>46</v>
      </c>
      <c r="Q34" s="16" t="s">
        <v>19</v>
      </c>
      <c r="R34" s="26">
        <f t="shared" si="11"/>
        <v>66.87666667</v>
      </c>
      <c r="S34" s="37" t="s">
        <v>46</v>
      </c>
      <c r="U34" s="16" t="s">
        <v>18</v>
      </c>
      <c r="V34" s="26">
        <f t="shared" si="15"/>
        <v>7.27</v>
      </c>
      <c r="W34" s="17"/>
      <c r="X34" s="58" t="s">
        <v>8</v>
      </c>
      <c r="Y34" s="56">
        <f t="shared" ref="Y34:Y35" si="18">V27</f>
        <v>12.01333333</v>
      </c>
      <c r="Z34" s="56">
        <f>W23</f>
        <v>0.9106747389</v>
      </c>
      <c r="AA34" s="56">
        <f t="shared" si="16"/>
        <v>12.92400807</v>
      </c>
      <c r="AB34" s="58" t="s">
        <v>46</v>
      </c>
      <c r="AC34" s="16" t="s">
        <v>19</v>
      </c>
      <c r="AD34" s="26">
        <f t="shared" si="12"/>
        <v>5.436666667</v>
      </c>
      <c r="AE34" s="37" t="s">
        <v>72</v>
      </c>
      <c r="AF34" s="37"/>
      <c r="AG34" s="37"/>
      <c r="AH34" s="37"/>
      <c r="AI34" s="37"/>
      <c r="AJ34" s="37"/>
    </row>
    <row r="35" ht="15.75" customHeight="1">
      <c r="I35" s="16" t="s">
        <v>19</v>
      </c>
      <c r="J35" s="26">
        <f t="shared" si="13"/>
        <v>66.87666667</v>
      </c>
      <c r="K35" s="6"/>
      <c r="L35" s="58" t="s">
        <v>19</v>
      </c>
      <c r="M35" s="56">
        <f t="shared" si="17"/>
        <v>66.87666667</v>
      </c>
      <c r="N35" s="56">
        <f>K23</f>
        <v>2.470259044</v>
      </c>
      <c r="O35" s="56">
        <f t="shared" si="14"/>
        <v>69.34692571</v>
      </c>
      <c r="P35" s="58" t="s">
        <v>46</v>
      </c>
      <c r="Q35" s="38" t="s">
        <v>38</v>
      </c>
      <c r="R35" s="59">
        <f>K23</f>
        <v>2.470259044</v>
      </c>
      <c r="S35" s="40"/>
      <c r="U35" s="16" t="s">
        <v>19</v>
      </c>
      <c r="V35" s="26">
        <f t="shared" si="15"/>
        <v>5.436666667</v>
      </c>
      <c r="W35" s="6"/>
      <c r="X35" s="32" t="s">
        <v>12</v>
      </c>
      <c r="Y35" s="56">
        <f t="shared" si="18"/>
        <v>12.53</v>
      </c>
      <c r="Z35" s="56">
        <f>W23</f>
        <v>0.9106747389</v>
      </c>
      <c r="AA35" s="56">
        <f t="shared" si="16"/>
        <v>13.44067474</v>
      </c>
      <c r="AB35" s="58" t="s">
        <v>46</v>
      </c>
      <c r="AC35" s="38" t="s">
        <v>38</v>
      </c>
      <c r="AD35" s="59">
        <f>W23</f>
        <v>0.9106747389</v>
      </c>
      <c r="AE35" s="40"/>
      <c r="AF35" s="32"/>
      <c r="AG35" s="32"/>
      <c r="AH35" s="32"/>
      <c r="AI35" s="32"/>
      <c r="AJ35" s="32"/>
    </row>
    <row r="36" ht="15.75" customHeight="1"/>
    <row r="37" ht="15.75" customHeight="1">
      <c r="B37" s="72" t="s">
        <v>80</v>
      </c>
    </row>
    <row r="38" ht="15.75" customHeight="1">
      <c r="B38" s="7" t="s">
        <v>9</v>
      </c>
      <c r="C38" s="11" t="s">
        <v>1</v>
      </c>
      <c r="D38" s="12"/>
      <c r="E38" s="13"/>
      <c r="F38" s="7" t="s">
        <v>10</v>
      </c>
      <c r="G38" s="7" t="s">
        <v>11</v>
      </c>
      <c r="H38" s="6"/>
      <c r="I38" s="6"/>
      <c r="J38" s="6"/>
      <c r="K38" s="6"/>
      <c r="L38" s="6"/>
      <c r="O38" s="72" t="s">
        <v>81</v>
      </c>
    </row>
    <row r="39" ht="15.75" customHeight="1">
      <c r="B39" s="15"/>
      <c r="C39" s="16">
        <v>1.0</v>
      </c>
      <c r="D39" s="16">
        <v>2.0</v>
      </c>
      <c r="E39" s="16">
        <v>3.0</v>
      </c>
      <c r="F39" s="15"/>
      <c r="G39" s="15"/>
      <c r="H39" s="6"/>
      <c r="I39" s="6"/>
      <c r="J39" s="2"/>
      <c r="K39" s="17"/>
      <c r="L39" s="6"/>
      <c r="O39" s="42">
        <v>1.0</v>
      </c>
      <c r="P39" s="42">
        <v>2.0</v>
      </c>
      <c r="Q39" s="42">
        <v>3.0</v>
      </c>
      <c r="R39" s="43" t="s">
        <v>51</v>
      </c>
      <c r="S39" s="44" t="s">
        <v>52</v>
      </c>
      <c r="T39" s="42" t="s">
        <v>53</v>
      </c>
      <c r="U39" s="12"/>
      <c r="V39" s="12"/>
      <c r="W39" s="43" t="s">
        <v>51</v>
      </c>
      <c r="X39" s="42" t="s">
        <v>54</v>
      </c>
      <c r="Y39" s="42" t="s">
        <v>55</v>
      </c>
      <c r="Z39" s="42" t="s">
        <v>56</v>
      </c>
      <c r="AA39" s="42" t="s">
        <v>57</v>
      </c>
      <c r="AB39" s="42" t="s">
        <v>58</v>
      </c>
      <c r="AC39" s="42" t="s">
        <v>59</v>
      </c>
      <c r="AD39" s="45" t="s">
        <v>60</v>
      </c>
    </row>
    <row r="40" ht="15.75" customHeight="1">
      <c r="B40" s="16" t="s">
        <v>8</v>
      </c>
      <c r="C40" s="26">
        <f>F4</f>
        <v>13.3</v>
      </c>
      <c r="D40" s="26">
        <f>F5</f>
        <v>12.36</v>
      </c>
      <c r="E40" s="26">
        <f>F6</f>
        <v>13.28</v>
      </c>
      <c r="F40" s="26">
        <f t="shared" ref="F40:F49" si="21">SUM(C40:E40)</f>
        <v>38.94</v>
      </c>
      <c r="G40" s="26">
        <f t="shared" ref="G40:G48" si="22">AVERAGE(C40:E40)</f>
        <v>12.98</v>
      </c>
      <c r="H40" s="19"/>
      <c r="I40" s="10" t="s">
        <v>29</v>
      </c>
      <c r="J40" s="26">
        <f>(F49^2)/(9*3)</f>
        <v>3983.863737</v>
      </c>
      <c r="K40" s="17"/>
      <c r="L40" s="52"/>
      <c r="N40" s="32" t="s">
        <v>8</v>
      </c>
      <c r="O40" s="64">
        <f t="shared" ref="O40:Q40" si="19">J5</f>
        <v>33.82</v>
      </c>
      <c r="P40" s="64">
        <f t="shared" si="19"/>
        <v>34.16</v>
      </c>
      <c r="Q40" s="64">
        <f t="shared" si="19"/>
        <v>33.73</v>
      </c>
      <c r="R40" s="65">
        <f t="shared" ref="R40:R48" si="24">sum(O40:Q40)</f>
        <v>101.71</v>
      </c>
      <c r="S40" s="65">
        <f t="shared" ref="S40:S48" si="25">average(O40:Q40)</f>
        <v>33.90333333</v>
      </c>
      <c r="T40" s="65">
        <f t="shared" ref="T40:V40" si="20">O40^2</f>
        <v>1143.7924</v>
      </c>
      <c r="U40" s="65">
        <f t="shared" si="20"/>
        <v>1166.9056</v>
      </c>
      <c r="V40" s="65">
        <f t="shared" si="20"/>
        <v>1137.7129</v>
      </c>
      <c r="W40" s="65">
        <f t="shared" ref="W40:W48" si="27">sum(T40:V40)</f>
        <v>3448.4109</v>
      </c>
      <c r="X40" s="65">
        <f t="shared" ref="X40:X48" si="28">W40*3</f>
        <v>10345.2327</v>
      </c>
      <c r="Y40" s="65">
        <f t="shared" ref="Y40:Y48" si="29">R40^2</f>
        <v>10344.9241</v>
      </c>
      <c r="Z40" s="65">
        <f t="shared" ref="Z40:Z48" si="30">X40-Y40</f>
        <v>0.3086</v>
      </c>
      <c r="AA40" s="65">
        <f t="shared" ref="AA40:AA48" si="31">Z40/2</f>
        <v>0.1543</v>
      </c>
      <c r="AB40" s="65">
        <f t="shared" ref="AB40:AB48" si="32">sqrt(AA40)</f>
        <v>0.3928103868</v>
      </c>
      <c r="AC40" s="65">
        <f t="shared" ref="AC40:AC48" si="33">(1/3)*AB40</f>
        <v>0.1309367956</v>
      </c>
      <c r="AD40" s="50">
        <f t="shared" ref="AD40:AD48" si="34">AC40/S40</f>
        <v>0.003862062598</v>
      </c>
    </row>
    <row r="41" ht="15.75" customHeight="1">
      <c r="B41" s="16" t="s">
        <v>12</v>
      </c>
      <c r="C41" s="26">
        <f>F7</f>
        <v>13.97</v>
      </c>
      <c r="D41" s="26">
        <f>F8</f>
        <v>14.96</v>
      </c>
      <c r="E41" s="26">
        <f>F9</f>
        <v>16.33</v>
      </c>
      <c r="F41" s="26">
        <f t="shared" si="21"/>
        <v>45.26</v>
      </c>
      <c r="G41" s="26">
        <f t="shared" si="22"/>
        <v>15.08666667</v>
      </c>
      <c r="H41" s="19"/>
      <c r="I41" s="10" t="s">
        <v>32</v>
      </c>
      <c r="J41" s="26">
        <f>SUMSQ(C40:E48)-J40</f>
        <v>627.945763</v>
      </c>
      <c r="K41" s="17"/>
      <c r="L41" s="52"/>
      <c r="N41" s="32" t="s">
        <v>12</v>
      </c>
      <c r="O41" s="64">
        <f t="shared" ref="O41:Q41" si="23">J6</f>
        <v>33.79</v>
      </c>
      <c r="P41" s="64">
        <f t="shared" si="23"/>
        <v>34.18</v>
      </c>
      <c r="Q41" s="64">
        <f t="shared" si="23"/>
        <v>32.92</v>
      </c>
      <c r="R41" s="65">
        <f t="shared" si="24"/>
        <v>100.89</v>
      </c>
      <c r="S41" s="65">
        <f t="shared" si="25"/>
        <v>33.63</v>
      </c>
      <c r="T41" s="65">
        <f t="shared" ref="T41:V41" si="26">O41^2</f>
        <v>1141.7641</v>
      </c>
      <c r="U41" s="65">
        <f t="shared" si="26"/>
        <v>1168.2724</v>
      </c>
      <c r="V41" s="65">
        <f t="shared" si="26"/>
        <v>1083.7264</v>
      </c>
      <c r="W41" s="65">
        <f t="shared" si="27"/>
        <v>3393.7629</v>
      </c>
      <c r="X41" s="65">
        <f t="shared" si="28"/>
        <v>10181.2887</v>
      </c>
      <c r="Y41" s="65">
        <f t="shared" si="29"/>
        <v>10178.7921</v>
      </c>
      <c r="Z41" s="65">
        <f t="shared" si="30"/>
        <v>2.4966</v>
      </c>
      <c r="AA41" s="65">
        <f t="shared" si="31"/>
        <v>1.2483</v>
      </c>
      <c r="AB41" s="65">
        <f t="shared" si="32"/>
        <v>1.117273467</v>
      </c>
      <c r="AC41" s="65">
        <f t="shared" si="33"/>
        <v>0.372424489</v>
      </c>
      <c r="AD41" s="50">
        <f t="shared" si="34"/>
        <v>0.01107417452</v>
      </c>
    </row>
    <row r="42" ht="15.75" customHeight="1">
      <c r="B42" s="16" t="s">
        <v>13</v>
      </c>
      <c r="C42" s="26">
        <f>F10</f>
        <v>17.75</v>
      </c>
      <c r="D42" s="26">
        <f>F11</f>
        <v>14.98</v>
      </c>
      <c r="E42" s="26">
        <f>F12</f>
        <v>15.23</v>
      </c>
      <c r="F42" s="26">
        <f t="shared" si="21"/>
        <v>47.96</v>
      </c>
      <c r="G42" s="26">
        <f t="shared" si="22"/>
        <v>15.98666667</v>
      </c>
      <c r="H42" s="19"/>
      <c r="I42" s="10" t="s">
        <v>33</v>
      </c>
      <c r="J42" s="26">
        <f>(SUMSQ(C49:E49)/9)-J40</f>
        <v>0.8540962963</v>
      </c>
      <c r="K42" s="17"/>
      <c r="L42" s="52"/>
      <c r="N42" s="32" t="s">
        <v>13</v>
      </c>
      <c r="O42" s="64">
        <f t="shared" ref="O42:Q42" si="35">J7</f>
        <v>32.23</v>
      </c>
      <c r="P42" s="64">
        <f t="shared" si="35"/>
        <v>32.63</v>
      </c>
      <c r="Q42" s="64">
        <f t="shared" si="35"/>
        <v>32.61</v>
      </c>
      <c r="R42" s="65">
        <f t="shared" si="24"/>
        <v>97.47</v>
      </c>
      <c r="S42" s="65">
        <f t="shared" si="25"/>
        <v>32.49</v>
      </c>
      <c r="T42" s="65">
        <f t="shared" ref="T42:V42" si="36">O42^2</f>
        <v>1038.7729</v>
      </c>
      <c r="U42" s="65">
        <f t="shared" si="36"/>
        <v>1064.7169</v>
      </c>
      <c r="V42" s="65">
        <f t="shared" si="36"/>
        <v>1063.4121</v>
      </c>
      <c r="W42" s="65">
        <f t="shared" si="27"/>
        <v>3166.9019</v>
      </c>
      <c r="X42" s="65">
        <f t="shared" si="28"/>
        <v>9500.7057</v>
      </c>
      <c r="Y42" s="65">
        <f t="shared" si="29"/>
        <v>9500.4009</v>
      </c>
      <c r="Z42" s="65">
        <f t="shared" si="30"/>
        <v>0.3048</v>
      </c>
      <c r="AA42" s="65">
        <f t="shared" si="31"/>
        <v>0.1524</v>
      </c>
      <c r="AB42" s="65">
        <f t="shared" si="32"/>
        <v>0.3903844259</v>
      </c>
      <c r="AC42" s="65">
        <f t="shared" si="33"/>
        <v>0.130128142</v>
      </c>
      <c r="AD42" s="50">
        <f t="shared" si="34"/>
        <v>0.004005175192</v>
      </c>
    </row>
    <row r="43" ht="15.75" customHeight="1">
      <c r="B43" s="16" t="s">
        <v>14</v>
      </c>
      <c r="C43" s="26">
        <f>F13</f>
        <v>5.81</v>
      </c>
      <c r="D43" s="26">
        <f>F14</f>
        <v>8.82</v>
      </c>
      <c r="E43" s="26">
        <f>F15</f>
        <v>6.65</v>
      </c>
      <c r="F43" s="26">
        <f t="shared" si="21"/>
        <v>21.28</v>
      </c>
      <c r="G43" s="26">
        <f t="shared" si="22"/>
        <v>7.093333333</v>
      </c>
      <c r="H43" s="19"/>
      <c r="I43" s="10" t="s">
        <v>35</v>
      </c>
      <c r="J43" s="26">
        <f>(SUMSQ(F40:F48)/3)-J40</f>
        <v>600.4874963</v>
      </c>
      <c r="K43" s="17"/>
      <c r="L43" s="52"/>
      <c r="N43" s="32" t="s">
        <v>14</v>
      </c>
      <c r="O43" s="64">
        <f t="shared" ref="O43:Q43" si="37">J8</f>
        <v>31.7</v>
      </c>
      <c r="P43" s="64">
        <f t="shared" si="37"/>
        <v>30.34</v>
      </c>
      <c r="Q43" s="64">
        <f t="shared" si="37"/>
        <v>30.63</v>
      </c>
      <c r="R43" s="65">
        <f t="shared" si="24"/>
        <v>92.67</v>
      </c>
      <c r="S43" s="65">
        <f t="shared" si="25"/>
        <v>30.89</v>
      </c>
      <c r="T43" s="65">
        <f t="shared" ref="T43:V43" si="38">O43^2</f>
        <v>1004.89</v>
      </c>
      <c r="U43" s="65">
        <f t="shared" si="38"/>
        <v>920.5156</v>
      </c>
      <c r="V43" s="65">
        <f t="shared" si="38"/>
        <v>938.1969</v>
      </c>
      <c r="W43" s="65">
        <f t="shared" si="27"/>
        <v>2863.6025</v>
      </c>
      <c r="X43" s="65">
        <f t="shared" si="28"/>
        <v>8590.8075</v>
      </c>
      <c r="Y43" s="65">
        <f t="shared" si="29"/>
        <v>8587.7289</v>
      </c>
      <c r="Z43" s="65">
        <f t="shared" si="30"/>
        <v>3.0786</v>
      </c>
      <c r="AA43" s="65">
        <f t="shared" si="31"/>
        <v>1.5393</v>
      </c>
      <c r="AB43" s="65">
        <f t="shared" si="32"/>
        <v>1.240685295</v>
      </c>
      <c r="AC43" s="65">
        <f t="shared" si="33"/>
        <v>0.4135617648</v>
      </c>
      <c r="AD43" s="50">
        <f t="shared" si="34"/>
        <v>0.01338820864</v>
      </c>
    </row>
    <row r="44" ht="15.75" customHeight="1">
      <c r="B44" s="16" t="s">
        <v>15</v>
      </c>
      <c r="C44" s="26">
        <f>F16</f>
        <v>14.71</v>
      </c>
      <c r="D44" s="26">
        <f>F17</f>
        <v>9.73</v>
      </c>
      <c r="E44" s="26">
        <f>F18</f>
        <v>10.86</v>
      </c>
      <c r="F44" s="26">
        <f t="shared" si="21"/>
        <v>35.3</v>
      </c>
      <c r="G44" s="26">
        <f t="shared" si="22"/>
        <v>11.76666667</v>
      </c>
      <c r="H44" s="19"/>
      <c r="I44" s="10" t="s">
        <v>36</v>
      </c>
      <c r="J44" s="26">
        <f>J41-J42-J43</f>
        <v>26.60417037</v>
      </c>
      <c r="K44" s="17"/>
      <c r="L44" s="52"/>
      <c r="N44" s="32" t="s">
        <v>15</v>
      </c>
      <c r="O44" s="64">
        <f t="shared" ref="O44:Q44" si="39">J9</f>
        <v>28.51</v>
      </c>
      <c r="P44" s="64">
        <f t="shared" si="39"/>
        <v>29.42</v>
      </c>
      <c r="Q44" s="64">
        <f t="shared" si="39"/>
        <v>29.46</v>
      </c>
      <c r="R44" s="65">
        <f t="shared" si="24"/>
        <v>87.39</v>
      </c>
      <c r="S44" s="65">
        <f t="shared" si="25"/>
        <v>29.13</v>
      </c>
      <c r="T44" s="65">
        <f t="shared" ref="T44:V44" si="40">O44^2</f>
        <v>812.8201</v>
      </c>
      <c r="U44" s="65">
        <f t="shared" si="40"/>
        <v>865.5364</v>
      </c>
      <c r="V44" s="65">
        <f t="shared" si="40"/>
        <v>867.8916</v>
      </c>
      <c r="W44" s="65">
        <f t="shared" si="27"/>
        <v>2546.2481</v>
      </c>
      <c r="X44" s="65">
        <f t="shared" si="28"/>
        <v>7638.7443</v>
      </c>
      <c r="Y44" s="65">
        <f t="shared" si="29"/>
        <v>7637.0121</v>
      </c>
      <c r="Z44" s="65">
        <f t="shared" si="30"/>
        <v>1.7322</v>
      </c>
      <c r="AA44" s="65">
        <f t="shared" si="31"/>
        <v>0.8661</v>
      </c>
      <c r="AB44" s="65">
        <f t="shared" si="32"/>
        <v>0.9306449377</v>
      </c>
      <c r="AC44" s="65">
        <f t="shared" si="33"/>
        <v>0.3102149792</v>
      </c>
      <c r="AD44" s="50">
        <f t="shared" si="34"/>
        <v>0.01064932987</v>
      </c>
    </row>
    <row r="45" ht="15.75" customHeight="1">
      <c r="B45" s="16" t="s">
        <v>16</v>
      </c>
      <c r="C45" s="26">
        <f>F19</f>
        <v>2.86</v>
      </c>
      <c r="D45" s="26">
        <f>F20</f>
        <v>2.82</v>
      </c>
      <c r="E45" s="26">
        <f>F21</f>
        <v>2.72</v>
      </c>
      <c r="F45" s="26">
        <f t="shared" si="21"/>
        <v>8.4</v>
      </c>
      <c r="G45" s="26">
        <f t="shared" si="22"/>
        <v>2.8</v>
      </c>
      <c r="H45" s="19"/>
      <c r="I45" s="19"/>
      <c r="J45" s="19"/>
      <c r="K45" s="17"/>
      <c r="L45" s="52"/>
      <c r="N45" s="32" t="s">
        <v>16</v>
      </c>
      <c r="O45" s="64">
        <f t="shared" ref="O45:Q45" si="41">J10</f>
        <v>41.84</v>
      </c>
      <c r="P45" s="64">
        <f t="shared" si="41"/>
        <v>42.87</v>
      </c>
      <c r="Q45" s="64">
        <f t="shared" si="41"/>
        <v>42.95</v>
      </c>
      <c r="R45" s="65">
        <f t="shared" si="24"/>
        <v>127.66</v>
      </c>
      <c r="S45" s="65">
        <f t="shared" si="25"/>
        <v>42.55333333</v>
      </c>
      <c r="T45" s="65">
        <f t="shared" ref="T45:V45" si="42">O45^2</f>
        <v>1750.5856</v>
      </c>
      <c r="U45" s="65">
        <f t="shared" si="42"/>
        <v>1837.8369</v>
      </c>
      <c r="V45" s="65">
        <f t="shared" si="42"/>
        <v>1844.7025</v>
      </c>
      <c r="W45" s="65">
        <f t="shared" si="27"/>
        <v>5433.125</v>
      </c>
      <c r="X45" s="65">
        <f t="shared" si="28"/>
        <v>16299.375</v>
      </c>
      <c r="Y45" s="65">
        <f t="shared" si="29"/>
        <v>16297.0756</v>
      </c>
      <c r="Z45" s="65">
        <f t="shared" si="30"/>
        <v>2.2994</v>
      </c>
      <c r="AA45" s="65">
        <f t="shared" si="31"/>
        <v>1.1497</v>
      </c>
      <c r="AB45" s="65">
        <f t="shared" si="32"/>
        <v>1.072240645</v>
      </c>
      <c r="AC45" s="65">
        <f t="shared" si="33"/>
        <v>0.3574135482</v>
      </c>
      <c r="AD45" s="50">
        <f t="shared" si="34"/>
        <v>0.008399190386</v>
      </c>
    </row>
    <row r="46" ht="15.75" customHeight="1">
      <c r="B46" s="16" t="s">
        <v>17</v>
      </c>
      <c r="C46" s="26">
        <f>F22</f>
        <v>9.26</v>
      </c>
      <c r="D46" s="26">
        <f>F23</f>
        <v>9.78</v>
      </c>
      <c r="E46" s="26">
        <f>F24</f>
        <v>9.81</v>
      </c>
      <c r="F46" s="26">
        <f t="shared" si="21"/>
        <v>28.85</v>
      </c>
      <c r="G46" s="26">
        <f t="shared" si="22"/>
        <v>9.616666667</v>
      </c>
      <c r="H46" s="19"/>
      <c r="I46" s="19"/>
      <c r="J46" s="19"/>
      <c r="K46" s="17"/>
      <c r="L46" s="52"/>
      <c r="N46" s="32" t="s">
        <v>17</v>
      </c>
      <c r="O46" s="64">
        <f t="shared" ref="O46:Q46" si="43">J11</f>
        <v>44.95</v>
      </c>
      <c r="P46" s="64">
        <f t="shared" si="43"/>
        <v>45.21</v>
      </c>
      <c r="Q46" s="64">
        <f t="shared" si="43"/>
        <v>45.06</v>
      </c>
      <c r="R46" s="65">
        <f t="shared" si="24"/>
        <v>135.22</v>
      </c>
      <c r="S46" s="65">
        <f t="shared" si="25"/>
        <v>45.07333333</v>
      </c>
      <c r="T46" s="65">
        <f t="shared" ref="T46:V46" si="44">O46^2</f>
        <v>2020.5025</v>
      </c>
      <c r="U46" s="65">
        <f t="shared" si="44"/>
        <v>2043.9441</v>
      </c>
      <c r="V46" s="65">
        <f t="shared" si="44"/>
        <v>2030.4036</v>
      </c>
      <c r="W46" s="65">
        <f t="shared" si="27"/>
        <v>6094.8502</v>
      </c>
      <c r="X46" s="65">
        <f t="shared" si="28"/>
        <v>18284.5506</v>
      </c>
      <c r="Y46" s="65">
        <f t="shared" si="29"/>
        <v>18284.4484</v>
      </c>
      <c r="Z46" s="65">
        <f t="shared" si="30"/>
        <v>0.1022</v>
      </c>
      <c r="AA46" s="65">
        <f t="shared" si="31"/>
        <v>0.0511</v>
      </c>
      <c r="AB46" s="65">
        <f t="shared" si="32"/>
        <v>0.2260530911</v>
      </c>
      <c r="AC46" s="65">
        <f t="shared" si="33"/>
        <v>0.07535103037</v>
      </c>
      <c r="AD46" s="50">
        <f t="shared" si="34"/>
        <v>0.00167174302</v>
      </c>
    </row>
    <row r="47" ht="15.75" customHeight="1">
      <c r="B47" s="16" t="s">
        <v>18</v>
      </c>
      <c r="C47" s="26">
        <f>F25</f>
        <v>18.96</v>
      </c>
      <c r="D47" s="26">
        <f>F26</f>
        <v>19.85</v>
      </c>
      <c r="E47" s="26">
        <f>F27</f>
        <v>18.75</v>
      </c>
      <c r="F47" s="26">
        <f t="shared" si="21"/>
        <v>57.56</v>
      </c>
      <c r="G47" s="26">
        <f t="shared" si="22"/>
        <v>19.18666667</v>
      </c>
      <c r="H47" s="19"/>
      <c r="I47" s="19"/>
      <c r="J47" s="19"/>
      <c r="K47" s="17"/>
      <c r="L47" s="52"/>
      <c r="N47" s="32" t="s">
        <v>18</v>
      </c>
      <c r="O47" s="64">
        <f t="shared" ref="O47:Q47" si="45">J12</f>
        <v>65.85</v>
      </c>
      <c r="P47" s="64">
        <f t="shared" si="45"/>
        <v>63.16</v>
      </c>
      <c r="Q47" s="64">
        <f t="shared" si="45"/>
        <v>67.11</v>
      </c>
      <c r="R47" s="65">
        <f t="shared" si="24"/>
        <v>196.12</v>
      </c>
      <c r="S47" s="65">
        <f t="shared" si="25"/>
        <v>65.37333333</v>
      </c>
      <c r="T47" s="65">
        <f t="shared" ref="T47:V47" si="46">O47^2</f>
        <v>4336.2225</v>
      </c>
      <c r="U47" s="65">
        <f t="shared" si="46"/>
        <v>3989.1856</v>
      </c>
      <c r="V47" s="65">
        <f t="shared" si="46"/>
        <v>4503.7521</v>
      </c>
      <c r="W47" s="65">
        <f t="shared" si="27"/>
        <v>12829.1602</v>
      </c>
      <c r="X47" s="65">
        <f t="shared" si="28"/>
        <v>38487.4806</v>
      </c>
      <c r="Y47" s="65">
        <f t="shared" si="29"/>
        <v>38463.0544</v>
      </c>
      <c r="Z47" s="65">
        <f t="shared" si="30"/>
        <v>24.4262</v>
      </c>
      <c r="AA47" s="65">
        <f t="shared" si="31"/>
        <v>12.2131</v>
      </c>
      <c r="AB47" s="65">
        <f t="shared" si="32"/>
        <v>3.494724596</v>
      </c>
      <c r="AC47" s="65">
        <f t="shared" si="33"/>
        <v>1.164908199</v>
      </c>
      <c r="AD47" s="50">
        <f t="shared" si="34"/>
        <v>0.01781931774</v>
      </c>
    </row>
    <row r="48" ht="15.75" customHeight="1">
      <c r="B48" s="16" t="s">
        <v>19</v>
      </c>
      <c r="C48" s="26">
        <f>F28</f>
        <v>14.96</v>
      </c>
      <c r="D48" s="26">
        <f>F29</f>
        <v>14.74</v>
      </c>
      <c r="E48" s="26">
        <f>F30</f>
        <v>14.72</v>
      </c>
      <c r="F48" s="26">
        <f t="shared" si="21"/>
        <v>44.42</v>
      </c>
      <c r="G48" s="26">
        <f t="shared" si="22"/>
        <v>14.80666667</v>
      </c>
      <c r="H48" s="19"/>
      <c r="I48" s="19"/>
      <c r="J48" s="19"/>
      <c r="K48" s="17"/>
      <c r="L48" s="55"/>
      <c r="N48" s="32" t="s">
        <v>19</v>
      </c>
      <c r="O48" s="64">
        <f t="shared" ref="O48:Q48" si="47">J13</f>
        <v>66.89</v>
      </c>
      <c r="P48" s="64">
        <f t="shared" si="47"/>
        <v>66.24</v>
      </c>
      <c r="Q48" s="64">
        <f t="shared" si="47"/>
        <v>67.5</v>
      </c>
      <c r="R48" s="65">
        <f t="shared" si="24"/>
        <v>200.63</v>
      </c>
      <c r="S48" s="65">
        <f t="shared" si="25"/>
        <v>66.87666667</v>
      </c>
      <c r="T48" s="65">
        <f t="shared" ref="T48:V48" si="48">O48^2</f>
        <v>4474.2721</v>
      </c>
      <c r="U48" s="65">
        <f t="shared" si="48"/>
        <v>4387.7376</v>
      </c>
      <c r="V48" s="65">
        <f t="shared" si="48"/>
        <v>4556.25</v>
      </c>
      <c r="W48" s="65">
        <f t="shared" si="27"/>
        <v>13418.2597</v>
      </c>
      <c r="X48" s="65">
        <f t="shared" si="28"/>
        <v>40254.7791</v>
      </c>
      <c r="Y48" s="65">
        <f t="shared" si="29"/>
        <v>40252.3969</v>
      </c>
      <c r="Z48" s="65">
        <f t="shared" si="30"/>
        <v>2.3822</v>
      </c>
      <c r="AA48" s="65">
        <f t="shared" si="31"/>
        <v>1.1911</v>
      </c>
      <c r="AB48" s="65">
        <f t="shared" si="32"/>
        <v>1.091375279</v>
      </c>
      <c r="AC48" s="65">
        <f t="shared" si="33"/>
        <v>0.3637917597</v>
      </c>
      <c r="AD48" s="50">
        <f t="shared" si="34"/>
        <v>0.005439741211</v>
      </c>
    </row>
    <row r="49" ht="15.75" customHeight="1">
      <c r="B49" s="16" t="s">
        <v>20</v>
      </c>
      <c r="C49" s="26">
        <f t="shared" ref="C49:E49" si="49">SUM(C40:C48)</f>
        <v>111.58</v>
      </c>
      <c r="D49" s="26">
        <f t="shared" si="49"/>
        <v>108.04</v>
      </c>
      <c r="E49" s="26">
        <f t="shared" si="49"/>
        <v>108.35</v>
      </c>
      <c r="F49" s="26">
        <f t="shared" si="21"/>
        <v>327.97</v>
      </c>
      <c r="G49" s="56"/>
      <c r="H49" s="19"/>
      <c r="I49" s="19"/>
      <c r="J49" s="19"/>
      <c r="K49" s="6"/>
      <c r="L49" s="6"/>
    </row>
    <row r="50" ht="15.75" customHeight="1">
      <c r="B50" s="6"/>
      <c r="C50" s="22"/>
      <c r="D50" s="22"/>
      <c r="E50" s="22"/>
      <c r="F50" s="22"/>
      <c r="G50" s="22"/>
      <c r="H50" s="19"/>
      <c r="I50" s="19"/>
      <c r="J50" s="19"/>
      <c r="K50" s="6"/>
      <c r="L50" s="6"/>
      <c r="O50" s="72" t="s">
        <v>82</v>
      </c>
    </row>
    <row r="51" ht="15.75" customHeight="1">
      <c r="B51" s="16" t="s">
        <v>21</v>
      </c>
      <c r="C51" s="18" t="s">
        <v>22</v>
      </c>
      <c r="D51" s="18" t="s">
        <v>23</v>
      </c>
      <c r="E51" s="18" t="s">
        <v>24</v>
      </c>
      <c r="F51" s="18" t="s">
        <v>25</v>
      </c>
      <c r="G51" s="18" t="s">
        <v>26</v>
      </c>
      <c r="H51" s="18" t="s">
        <v>27</v>
      </c>
      <c r="I51" s="18" t="s">
        <v>28</v>
      </c>
      <c r="J51" s="21"/>
      <c r="K51" s="6"/>
      <c r="L51" s="6"/>
      <c r="O51" s="42">
        <v>1.0</v>
      </c>
      <c r="P51" s="42">
        <v>2.0</v>
      </c>
      <c r="Q51" s="42">
        <v>3.0</v>
      </c>
      <c r="R51" s="43" t="s">
        <v>51</v>
      </c>
      <c r="S51" s="44" t="s">
        <v>52</v>
      </c>
      <c r="T51" s="42" t="s">
        <v>53</v>
      </c>
      <c r="U51" s="12"/>
      <c r="V51" s="12"/>
      <c r="W51" s="43" t="s">
        <v>51</v>
      </c>
      <c r="X51" s="42" t="s">
        <v>54</v>
      </c>
      <c r="Y51" s="42" t="s">
        <v>55</v>
      </c>
      <c r="Z51" s="42" t="s">
        <v>56</v>
      </c>
      <c r="AA51" s="42" t="s">
        <v>57</v>
      </c>
      <c r="AB51" s="42" t="s">
        <v>58</v>
      </c>
      <c r="AC51" s="42" t="s">
        <v>59</v>
      </c>
      <c r="AD51" s="45" t="s">
        <v>60</v>
      </c>
    </row>
    <row r="52" ht="15.75" customHeight="1">
      <c r="B52" s="16" t="s">
        <v>30</v>
      </c>
      <c r="C52" s="24">
        <f>3-1</f>
        <v>2</v>
      </c>
      <c r="D52" s="26">
        <f t="shared" ref="D52:D54" si="52">J42</f>
        <v>0.8540962963</v>
      </c>
      <c r="E52" s="26">
        <f t="shared" ref="E52:E54" si="53">D52/C52</f>
        <v>0.4270481481</v>
      </c>
      <c r="F52" s="26">
        <f>E52/E54</f>
        <v>0.2568308004</v>
      </c>
      <c r="G52" s="26">
        <v>3.63</v>
      </c>
      <c r="H52" s="26">
        <v>6.23</v>
      </c>
      <c r="I52" s="18" t="s">
        <v>68</v>
      </c>
      <c r="J52" s="21"/>
      <c r="K52" s="6"/>
      <c r="L52" s="6"/>
      <c r="N52" s="32" t="s">
        <v>8</v>
      </c>
      <c r="O52" s="64">
        <f t="shared" ref="O52:Q52" si="50">V5</f>
        <v>12.11</v>
      </c>
      <c r="P52" s="64">
        <f t="shared" si="50"/>
        <v>11.65</v>
      </c>
      <c r="Q52" s="64">
        <f t="shared" si="50"/>
        <v>12.28</v>
      </c>
      <c r="R52" s="65">
        <f t="shared" ref="R52:R60" si="55">sum(O52:Q52)</f>
        <v>36.04</v>
      </c>
      <c r="S52" s="65">
        <f t="shared" ref="S52:S60" si="56">average(O52:Q52)</f>
        <v>12.01333333</v>
      </c>
      <c r="T52" s="65">
        <f t="shared" ref="T52:V52" si="51">O52^2</f>
        <v>146.6521</v>
      </c>
      <c r="U52" s="65">
        <f t="shared" si="51"/>
        <v>135.7225</v>
      </c>
      <c r="V52" s="65">
        <f t="shared" si="51"/>
        <v>150.7984</v>
      </c>
      <c r="W52" s="65">
        <f t="shared" ref="W52:W60" si="58">sum(T52:V52)</f>
        <v>433.173</v>
      </c>
      <c r="X52" s="65">
        <f t="shared" ref="X52:X60" si="59">W52*3</f>
        <v>1299.519</v>
      </c>
      <c r="Y52" s="65">
        <f t="shared" ref="Y52:Y60" si="60">R52^2</f>
        <v>1298.8816</v>
      </c>
      <c r="Z52" s="65">
        <f t="shared" ref="Z52:Z60" si="61">X52-Y52</f>
        <v>0.6374</v>
      </c>
      <c r="AA52" s="65">
        <f t="shared" ref="AA52:AA60" si="62">Z52/2</f>
        <v>0.3187</v>
      </c>
      <c r="AB52" s="65">
        <f t="shared" ref="AB52:AB60" si="63">sqrt(AA52)</f>
        <v>0.5645352071</v>
      </c>
      <c r="AC52" s="65">
        <f t="shared" ref="AC52:AC60" si="64">(1/3)*AB52</f>
        <v>0.1881784024</v>
      </c>
      <c r="AD52" s="50">
        <f t="shared" ref="AD52:AD60" si="65">AC52/S52</f>
        <v>0.01566412894</v>
      </c>
    </row>
    <row r="53" ht="15.75" customHeight="1">
      <c r="B53" s="16" t="s">
        <v>9</v>
      </c>
      <c r="C53" s="24">
        <f>9-1</f>
        <v>8</v>
      </c>
      <c r="D53" s="26">
        <f t="shared" si="52"/>
        <v>600.4874963</v>
      </c>
      <c r="E53" s="26">
        <f t="shared" si="53"/>
        <v>75.06093704</v>
      </c>
      <c r="F53" s="26">
        <f>E53/E54</f>
        <v>45.14235835</v>
      </c>
      <c r="G53" s="26">
        <v>2.59</v>
      </c>
      <c r="H53" s="26">
        <v>3.89</v>
      </c>
      <c r="I53" s="18" t="s">
        <v>31</v>
      </c>
      <c r="J53" s="21"/>
      <c r="K53" s="6"/>
      <c r="L53" s="6"/>
      <c r="N53" s="32" t="s">
        <v>12</v>
      </c>
      <c r="O53" s="64">
        <f t="shared" ref="O53:Q53" si="54">V6</f>
        <v>12.17</v>
      </c>
      <c r="P53" s="64">
        <f t="shared" si="54"/>
        <v>12.6</v>
      </c>
      <c r="Q53" s="64">
        <f t="shared" si="54"/>
        <v>12.82</v>
      </c>
      <c r="R53" s="65">
        <f t="shared" si="55"/>
        <v>37.59</v>
      </c>
      <c r="S53" s="65">
        <f t="shared" si="56"/>
        <v>12.53</v>
      </c>
      <c r="T53" s="65">
        <f t="shared" ref="T53:V53" si="57">O53^2</f>
        <v>148.1089</v>
      </c>
      <c r="U53" s="65">
        <f t="shared" si="57"/>
        <v>158.76</v>
      </c>
      <c r="V53" s="65">
        <f t="shared" si="57"/>
        <v>164.3524</v>
      </c>
      <c r="W53" s="65">
        <f t="shared" si="58"/>
        <v>471.2213</v>
      </c>
      <c r="X53" s="65">
        <f t="shared" si="59"/>
        <v>1413.6639</v>
      </c>
      <c r="Y53" s="65">
        <f t="shared" si="60"/>
        <v>1413.0081</v>
      </c>
      <c r="Z53" s="65">
        <f t="shared" si="61"/>
        <v>0.6558</v>
      </c>
      <c r="AA53" s="65">
        <f t="shared" si="62"/>
        <v>0.3279</v>
      </c>
      <c r="AB53" s="65">
        <f t="shared" si="63"/>
        <v>0.5726255321</v>
      </c>
      <c r="AC53" s="65">
        <f t="shared" si="64"/>
        <v>0.1908751774</v>
      </c>
      <c r="AD53" s="50">
        <f t="shared" si="65"/>
        <v>0.0152334539</v>
      </c>
    </row>
    <row r="54" ht="15.75" customHeight="1">
      <c r="B54" s="16" t="s">
        <v>34</v>
      </c>
      <c r="C54" s="24">
        <f>(3-1)*(9-1)</f>
        <v>16</v>
      </c>
      <c r="D54" s="26">
        <f t="shared" si="52"/>
        <v>26.60417037</v>
      </c>
      <c r="E54" s="26">
        <f t="shared" si="53"/>
        <v>1.662760648</v>
      </c>
      <c r="F54" s="27"/>
      <c r="G54" s="27"/>
      <c r="H54" s="27"/>
      <c r="I54" s="27"/>
      <c r="J54" s="21"/>
      <c r="K54" s="6"/>
      <c r="L54" s="6"/>
      <c r="N54" s="32" t="s">
        <v>13</v>
      </c>
      <c r="O54" s="64">
        <f t="shared" ref="O54:Q54" si="66">V7</f>
        <v>9.25</v>
      </c>
      <c r="P54" s="64">
        <f t="shared" si="66"/>
        <v>9.24</v>
      </c>
      <c r="Q54" s="64">
        <f t="shared" si="66"/>
        <v>9.49</v>
      </c>
      <c r="R54" s="65">
        <f t="shared" si="55"/>
        <v>27.98</v>
      </c>
      <c r="S54" s="65">
        <f t="shared" si="56"/>
        <v>9.326666667</v>
      </c>
      <c r="T54" s="65">
        <f t="shared" ref="T54:V54" si="67">O54^2</f>
        <v>85.5625</v>
      </c>
      <c r="U54" s="65">
        <f t="shared" si="67"/>
        <v>85.3776</v>
      </c>
      <c r="V54" s="65">
        <f t="shared" si="67"/>
        <v>90.0601</v>
      </c>
      <c r="W54" s="65">
        <f t="shared" si="58"/>
        <v>261.0002</v>
      </c>
      <c r="X54" s="65">
        <f t="shared" si="59"/>
        <v>783.0006</v>
      </c>
      <c r="Y54" s="65">
        <f t="shared" si="60"/>
        <v>782.8804</v>
      </c>
      <c r="Z54" s="65">
        <f t="shared" si="61"/>
        <v>0.1202</v>
      </c>
      <c r="AA54" s="65">
        <f t="shared" si="62"/>
        <v>0.0601</v>
      </c>
      <c r="AB54" s="65">
        <f t="shared" si="63"/>
        <v>0.2451530134</v>
      </c>
      <c r="AC54" s="65">
        <f t="shared" si="64"/>
        <v>0.08171767115</v>
      </c>
      <c r="AD54" s="50">
        <f t="shared" si="65"/>
        <v>0.008761723139</v>
      </c>
    </row>
    <row r="55" ht="15.75" customHeight="1">
      <c r="B55" s="16" t="s">
        <v>10</v>
      </c>
      <c r="C55" s="24">
        <f>(9*3)-1</f>
        <v>26</v>
      </c>
      <c r="D55" s="26">
        <f>J41</f>
        <v>627.945763</v>
      </c>
      <c r="E55" s="57"/>
      <c r="F55" s="27"/>
      <c r="G55" s="27"/>
      <c r="H55" s="27"/>
      <c r="I55" s="27"/>
      <c r="J55" s="21"/>
      <c r="K55" s="6"/>
      <c r="L55" s="6"/>
      <c r="N55" s="32" t="s">
        <v>14</v>
      </c>
      <c r="O55" s="64">
        <f t="shared" ref="O55:Q55" si="68">V8</f>
        <v>4.31</v>
      </c>
      <c r="P55" s="64">
        <f t="shared" si="68"/>
        <v>4.66</v>
      </c>
      <c r="Q55" s="64">
        <f t="shared" si="68"/>
        <v>4.15</v>
      </c>
      <c r="R55" s="65">
        <f t="shared" si="55"/>
        <v>13.12</v>
      </c>
      <c r="S55" s="65">
        <f t="shared" si="56"/>
        <v>4.373333333</v>
      </c>
      <c r="T55" s="65">
        <f t="shared" ref="T55:V55" si="69">O55^2</f>
        <v>18.5761</v>
      </c>
      <c r="U55" s="65">
        <f t="shared" si="69"/>
        <v>21.7156</v>
      </c>
      <c r="V55" s="65">
        <f t="shared" si="69"/>
        <v>17.2225</v>
      </c>
      <c r="W55" s="65">
        <f t="shared" si="58"/>
        <v>57.5142</v>
      </c>
      <c r="X55" s="65">
        <f t="shared" si="59"/>
        <v>172.5426</v>
      </c>
      <c r="Y55" s="65">
        <f t="shared" si="60"/>
        <v>172.1344</v>
      </c>
      <c r="Z55" s="65">
        <f t="shared" si="61"/>
        <v>0.4082</v>
      </c>
      <c r="AA55" s="65">
        <f t="shared" si="62"/>
        <v>0.2041</v>
      </c>
      <c r="AB55" s="65">
        <f t="shared" si="63"/>
        <v>0.4517742799</v>
      </c>
      <c r="AC55" s="65">
        <f t="shared" si="64"/>
        <v>0.1505914266</v>
      </c>
      <c r="AD55" s="50">
        <f t="shared" si="65"/>
        <v>0.03443401524</v>
      </c>
    </row>
    <row r="56" ht="15.75" customHeight="1">
      <c r="B56" s="28"/>
      <c r="C56" s="2"/>
      <c r="D56" s="17"/>
      <c r="E56" s="17"/>
      <c r="F56" s="17"/>
      <c r="G56" s="2"/>
      <c r="H56" s="2"/>
      <c r="I56" s="2"/>
      <c r="J56" s="2"/>
      <c r="K56" s="6"/>
      <c r="L56" s="6"/>
      <c r="N56" s="32" t="s">
        <v>15</v>
      </c>
      <c r="O56" s="64">
        <f t="shared" ref="O56:Q56" si="70">V9</f>
        <v>2.04</v>
      </c>
      <c r="P56" s="64">
        <f t="shared" si="70"/>
        <v>3.34</v>
      </c>
      <c r="Q56" s="64">
        <f t="shared" si="70"/>
        <v>3.21</v>
      </c>
      <c r="R56" s="65">
        <f t="shared" si="55"/>
        <v>8.59</v>
      </c>
      <c r="S56" s="65">
        <f t="shared" si="56"/>
        <v>2.863333333</v>
      </c>
      <c r="T56" s="65">
        <f t="shared" ref="T56:V56" si="71">O56^2</f>
        <v>4.1616</v>
      </c>
      <c r="U56" s="65">
        <f t="shared" si="71"/>
        <v>11.1556</v>
      </c>
      <c r="V56" s="65">
        <f t="shared" si="71"/>
        <v>10.3041</v>
      </c>
      <c r="W56" s="65">
        <f t="shared" si="58"/>
        <v>25.6213</v>
      </c>
      <c r="X56" s="65">
        <f t="shared" si="59"/>
        <v>76.8639</v>
      </c>
      <c r="Y56" s="65">
        <f t="shared" si="60"/>
        <v>73.7881</v>
      </c>
      <c r="Z56" s="65">
        <f t="shared" si="61"/>
        <v>3.0758</v>
      </c>
      <c r="AA56" s="65">
        <f t="shared" si="62"/>
        <v>1.5379</v>
      </c>
      <c r="AB56" s="65">
        <f t="shared" si="63"/>
        <v>1.240120962</v>
      </c>
      <c r="AC56" s="65">
        <f t="shared" si="64"/>
        <v>0.4133736539</v>
      </c>
      <c r="AD56" s="50">
        <f t="shared" si="65"/>
        <v>0.1443679816</v>
      </c>
    </row>
    <row r="57" ht="15.75" customHeight="1">
      <c r="B57" s="29" t="s">
        <v>37</v>
      </c>
      <c r="C57" s="29" t="s">
        <v>38</v>
      </c>
      <c r="D57" s="29" t="s">
        <v>39</v>
      </c>
      <c r="E57" s="6"/>
      <c r="F57" s="6"/>
      <c r="G57" s="6"/>
      <c r="H57" s="6"/>
      <c r="I57" s="6"/>
      <c r="J57" s="6"/>
      <c r="K57" s="6"/>
      <c r="L57" s="6"/>
      <c r="N57" s="32" t="s">
        <v>16</v>
      </c>
      <c r="O57" s="64">
        <f t="shared" ref="O57:Q57" si="72">V10</f>
        <v>2.6</v>
      </c>
      <c r="P57" s="64">
        <f t="shared" si="72"/>
        <v>2.46</v>
      </c>
      <c r="Q57" s="64">
        <f t="shared" si="72"/>
        <v>2.34</v>
      </c>
      <c r="R57" s="65">
        <f t="shared" si="55"/>
        <v>7.4</v>
      </c>
      <c r="S57" s="65">
        <f t="shared" si="56"/>
        <v>2.466666667</v>
      </c>
      <c r="T57" s="65">
        <f t="shared" ref="T57:V57" si="73">O57^2</f>
        <v>6.76</v>
      </c>
      <c r="U57" s="65">
        <f t="shared" si="73"/>
        <v>6.0516</v>
      </c>
      <c r="V57" s="65">
        <f t="shared" si="73"/>
        <v>5.4756</v>
      </c>
      <c r="W57" s="65">
        <f t="shared" si="58"/>
        <v>18.2872</v>
      </c>
      <c r="X57" s="65">
        <f t="shared" si="59"/>
        <v>54.8616</v>
      </c>
      <c r="Y57" s="65">
        <f t="shared" si="60"/>
        <v>54.76</v>
      </c>
      <c r="Z57" s="65">
        <f t="shared" si="61"/>
        <v>0.1016</v>
      </c>
      <c r="AA57" s="65">
        <f t="shared" si="62"/>
        <v>0.0508</v>
      </c>
      <c r="AB57" s="65">
        <f t="shared" si="63"/>
        <v>0.2253885534</v>
      </c>
      <c r="AC57" s="65">
        <f t="shared" si="64"/>
        <v>0.0751295178</v>
      </c>
      <c r="AD57" s="50">
        <f t="shared" si="65"/>
        <v>0.03045791262</v>
      </c>
    </row>
    <row r="58" ht="15.75" customHeight="1">
      <c r="B58" s="26">
        <f>SQRT(E54/3)</f>
        <v>0.7444820679</v>
      </c>
      <c r="C58" s="26">
        <v>5.031</v>
      </c>
      <c r="D58" s="26">
        <f>B58*C58</f>
        <v>3.745489283</v>
      </c>
      <c r="E58" s="2"/>
      <c r="F58" s="2"/>
      <c r="G58" s="6"/>
      <c r="H58" s="6"/>
      <c r="I58" s="6"/>
      <c r="J58" s="6"/>
      <c r="K58" s="6"/>
      <c r="L58" s="6"/>
      <c r="N58" s="32" t="s">
        <v>17</v>
      </c>
      <c r="O58" s="64">
        <f t="shared" ref="O58:Q58" si="74">V11</f>
        <v>7.54</v>
      </c>
      <c r="P58" s="64">
        <f t="shared" si="74"/>
        <v>7.63</v>
      </c>
      <c r="Q58" s="64">
        <f t="shared" si="74"/>
        <v>7.62</v>
      </c>
      <c r="R58" s="65">
        <f t="shared" si="55"/>
        <v>22.79</v>
      </c>
      <c r="S58" s="65">
        <f t="shared" si="56"/>
        <v>7.596666667</v>
      </c>
      <c r="T58" s="65">
        <f t="shared" ref="T58:V58" si="75">O58^2</f>
        <v>56.8516</v>
      </c>
      <c r="U58" s="65">
        <f t="shared" si="75"/>
        <v>58.2169</v>
      </c>
      <c r="V58" s="65">
        <f t="shared" si="75"/>
        <v>58.0644</v>
      </c>
      <c r="W58" s="65">
        <f t="shared" si="58"/>
        <v>173.1329</v>
      </c>
      <c r="X58" s="65">
        <f t="shared" si="59"/>
        <v>519.3987</v>
      </c>
      <c r="Y58" s="65">
        <f t="shared" si="60"/>
        <v>519.3841</v>
      </c>
      <c r="Z58" s="65">
        <f t="shared" si="61"/>
        <v>0.0146</v>
      </c>
      <c r="AA58" s="65">
        <f t="shared" si="62"/>
        <v>0.0073</v>
      </c>
      <c r="AB58" s="65">
        <f t="shared" si="63"/>
        <v>0.08544003745</v>
      </c>
      <c r="AC58" s="65">
        <f t="shared" si="64"/>
        <v>0.02848001248</v>
      </c>
      <c r="AD58" s="50">
        <f t="shared" si="65"/>
        <v>0.003749014368</v>
      </c>
    </row>
    <row r="59" ht="15.75" customHeight="1">
      <c r="B59" s="28"/>
      <c r="C59" s="2"/>
      <c r="D59" s="2"/>
      <c r="E59" s="2"/>
      <c r="F59" s="2"/>
      <c r="G59" s="6"/>
      <c r="H59" s="6"/>
      <c r="I59" s="6"/>
      <c r="J59" s="6"/>
      <c r="K59" s="6"/>
      <c r="L59" s="6"/>
      <c r="N59" s="32" t="s">
        <v>18</v>
      </c>
      <c r="O59" s="64">
        <f t="shared" ref="O59:Q59" si="76">V12</f>
        <v>7.11</v>
      </c>
      <c r="P59" s="64">
        <f t="shared" si="76"/>
        <v>7.43</v>
      </c>
      <c r="Q59" s="64">
        <f t="shared" si="76"/>
        <v>7.27</v>
      </c>
      <c r="R59" s="65">
        <f t="shared" si="55"/>
        <v>21.81</v>
      </c>
      <c r="S59" s="65">
        <f t="shared" si="56"/>
        <v>7.27</v>
      </c>
      <c r="T59" s="65">
        <f t="shared" ref="T59:V59" si="77">O59^2</f>
        <v>50.5521</v>
      </c>
      <c r="U59" s="65">
        <f t="shared" si="77"/>
        <v>55.2049</v>
      </c>
      <c r="V59" s="65">
        <f t="shared" si="77"/>
        <v>52.8529</v>
      </c>
      <c r="W59" s="65">
        <f t="shared" si="58"/>
        <v>158.6099</v>
      </c>
      <c r="X59" s="65">
        <f t="shared" si="59"/>
        <v>475.8297</v>
      </c>
      <c r="Y59" s="65">
        <f t="shared" si="60"/>
        <v>475.6761</v>
      </c>
      <c r="Z59" s="65">
        <f t="shared" si="61"/>
        <v>0.1536</v>
      </c>
      <c r="AA59" s="65">
        <f t="shared" si="62"/>
        <v>0.0768</v>
      </c>
      <c r="AB59" s="65">
        <f t="shared" si="63"/>
        <v>0.2771281292</v>
      </c>
      <c r="AC59" s="65">
        <f t="shared" si="64"/>
        <v>0.09237604307</v>
      </c>
      <c r="AD59" s="50">
        <f t="shared" si="65"/>
        <v>0.01270647085</v>
      </c>
    </row>
    <row r="60" ht="15.75" customHeight="1">
      <c r="B60" s="31" t="s">
        <v>40</v>
      </c>
      <c r="C60" s="13"/>
      <c r="D60" s="28"/>
      <c r="E60" s="32" t="s">
        <v>41</v>
      </c>
      <c r="J60" s="33" t="s">
        <v>9</v>
      </c>
      <c r="K60" s="34" t="s">
        <v>42</v>
      </c>
      <c r="L60" s="34" t="s">
        <v>28</v>
      </c>
      <c r="N60" s="32" t="s">
        <v>19</v>
      </c>
      <c r="O60" s="64">
        <f t="shared" ref="O60:Q60" si="78">V13</f>
        <v>5.55</v>
      </c>
      <c r="P60" s="64">
        <f t="shared" si="78"/>
        <v>5.57</v>
      </c>
      <c r="Q60" s="64">
        <f t="shared" si="78"/>
        <v>5.19</v>
      </c>
      <c r="R60" s="65">
        <f t="shared" si="55"/>
        <v>16.31</v>
      </c>
      <c r="S60" s="65">
        <f t="shared" si="56"/>
        <v>5.436666667</v>
      </c>
      <c r="T60" s="65">
        <f t="shared" ref="T60:V60" si="79">O60^2</f>
        <v>30.8025</v>
      </c>
      <c r="U60" s="65">
        <f t="shared" si="79"/>
        <v>31.0249</v>
      </c>
      <c r="V60" s="65">
        <f t="shared" si="79"/>
        <v>26.9361</v>
      </c>
      <c r="W60" s="65">
        <f t="shared" si="58"/>
        <v>88.7635</v>
      </c>
      <c r="X60" s="65">
        <f t="shared" si="59"/>
        <v>266.2905</v>
      </c>
      <c r="Y60" s="65">
        <f t="shared" si="60"/>
        <v>266.0161</v>
      </c>
      <c r="Z60" s="65">
        <f t="shared" si="61"/>
        <v>0.2744</v>
      </c>
      <c r="AA60" s="65">
        <f t="shared" si="62"/>
        <v>0.1372</v>
      </c>
      <c r="AB60" s="65">
        <f t="shared" si="63"/>
        <v>0.3704051835</v>
      </c>
      <c r="AC60" s="65">
        <f t="shared" si="64"/>
        <v>0.1234683945</v>
      </c>
      <c r="AD60" s="50">
        <f t="shared" si="65"/>
        <v>0.02271031168</v>
      </c>
    </row>
    <row r="61" ht="15.75" customHeight="1">
      <c r="B61" s="35" t="s">
        <v>9</v>
      </c>
      <c r="C61" s="35" t="s">
        <v>43</v>
      </c>
      <c r="D61" s="17"/>
      <c r="E61" s="36" t="s">
        <v>9</v>
      </c>
      <c r="F61" s="32" t="s">
        <v>43</v>
      </c>
      <c r="G61" s="32" t="s">
        <v>39</v>
      </c>
      <c r="H61" s="32" t="s">
        <v>42</v>
      </c>
      <c r="I61" s="32" t="s">
        <v>28</v>
      </c>
      <c r="J61" s="16" t="s">
        <v>8</v>
      </c>
      <c r="K61" s="26">
        <f t="shared" ref="K61:K69" si="80">C62</f>
        <v>12.98</v>
      </c>
      <c r="L61" s="37" t="s">
        <v>83</v>
      </c>
    </row>
    <row r="62" ht="15.75" customHeight="1">
      <c r="B62" s="16" t="s">
        <v>8</v>
      </c>
      <c r="C62" s="26">
        <f t="shared" ref="C62:C70" si="81">G40</f>
        <v>12.98</v>
      </c>
      <c r="D62" s="17"/>
      <c r="E62" s="58" t="s">
        <v>16</v>
      </c>
      <c r="F62" s="56">
        <f>C67</f>
        <v>2.8</v>
      </c>
      <c r="G62" s="56">
        <f>D58</f>
        <v>3.745489283</v>
      </c>
      <c r="H62" s="56">
        <f t="shared" ref="H62:H70" si="82">F62+G62</f>
        <v>6.545489283</v>
      </c>
      <c r="I62" s="58" t="s">
        <v>45</v>
      </c>
      <c r="J62" s="16" t="s">
        <v>12</v>
      </c>
      <c r="K62" s="26">
        <f t="shared" si="80"/>
        <v>15.08666667</v>
      </c>
      <c r="L62" s="37" t="s">
        <v>49</v>
      </c>
      <c r="O62" s="72" t="s">
        <v>84</v>
      </c>
    </row>
    <row r="63" ht="15.75" customHeight="1">
      <c r="B63" s="16" t="s">
        <v>12</v>
      </c>
      <c r="C63" s="26">
        <f t="shared" si="81"/>
        <v>15.08666667</v>
      </c>
      <c r="D63" s="17"/>
      <c r="E63" s="58" t="s">
        <v>14</v>
      </c>
      <c r="F63" s="56">
        <f>C65</f>
        <v>7.093333333</v>
      </c>
      <c r="G63" s="56">
        <f>D58</f>
        <v>3.745489283</v>
      </c>
      <c r="H63" s="56">
        <f t="shared" si="82"/>
        <v>10.83882262</v>
      </c>
      <c r="I63" s="58" t="s">
        <v>79</v>
      </c>
      <c r="J63" s="16" t="s">
        <v>13</v>
      </c>
      <c r="K63" s="26">
        <f t="shared" si="80"/>
        <v>15.98666667</v>
      </c>
      <c r="L63" s="37" t="s">
        <v>49</v>
      </c>
      <c r="O63" s="42">
        <v>1.0</v>
      </c>
      <c r="P63" s="42">
        <v>2.0</v>
      </c>
      <c r="Q63" s="42">
        <v>3.0</v>
      </c>
      <c r="R63" s="43" t="s">
        <v>51</v>
      </c>
      <c r="S63" s="44" t="s">
        <v>52</v>
      </c>
      <c r="T63" s="42" t="s">
        <v>53</v>
      </c>
      <c r="U63" s="12"/>
      <c r="V63" s="12"/>
      <c r="W63" s="43" t="s">
        <v>51</v>
      </c>
      <c r="X63" s="42" t="s">
        <v>54</v>
      </c>
      <c r="Y63" s="42" t="s">
        <v>55</v>
      </c>
      <c r="Z63" s="42" t="s">
        <v>56</v>
      </c>
      <c r="AA63" s="42" t="s">
        <v>57</v>
      </c>
      <c r="AB63" s="42" t="s">
        <v>58</v>
      </c>
      <c r="AC63" s="42" t="s">
        <v>59</v>
      </c>
      <c r="AD63" s="45" t="s">
        <v>60</v>
      </c>
    </row>
    <row r="64" ht="15.75" customHeight="1">
      <c r="B64" s="16" t="s">
        <v>13</v>
      </c>
      <c r="C64" s="26">
        <f t="shared" si="81"/>
        <v>15.98666667</v>
      </c>
      <c r="D64" s="17"/>
      <c r="E64" s="58" t="s">
        <v>17</v>
      </c>
      <c r="F64" s="56">
        <f>C68</f>
        <v>9.616666667</v>
      </c>
      <c r="G64" s="56">
        <f>D58</f>
        <v>3.745489283</v>
      </c>
      <c r="H64" s="56">
        <f t="shared" si="82"/>
        <v>13.36215595</v>
      </c>
      <c r="I64" s="58" t="s">
        <v>48</v>
      </c>
      <c r="J64" s="16" t="s">
        <v>14</v>
      </c>
      <c r="K64" s="26">
        <f t="shared" si="80"/>
        <v>7.093333333</v>
      </c>
      <c r="L64" s="37" t="s">
        <v>79</v>
      </c>
      <c r="N64" s="32" t="s">
        <v>8</v>
      </c>
      <c r="O64" s="64">
        <f t="shared" ref="O64:Q64" si="83">C40</f>
        <v>13.3</v>
      </c>
      <c r="P64" s="64">
        <f t="shared" si="83"/>
        <v>12.36</v>
      </c>
      <c r="Q64" s="64">
        <f t="shared" si="83"/>
        <v>13.28</v>
      </c>
      <c r="R64" s="65">
        <f t="shared" ref="R64:R72" si="86">sum(O64:Q64)</f>
        <v>38.94</v>
      </c>
      <c r="S64" s="65">
        <f t="shared" ref="S64:S72" si="87">average(O64:Q64)</f>
        <v>12.98</v>
      </c>
      <c r="T64" s="65">
        <f t="shared" ref="T64:V64" si="84">O64^2</f>
        <v>176.89</v>
      </c>
      <c r="U64" s="65">
        <f t="shared" si="84"/>
        <v>152.7696</v>
      </c>
      <c r="V64" s="65">
        <f t="shared" si="84"/>
        <v>176.3584</v>
      </c>
      <c r="W64" s="65">
        <f t="shared" ref="W64:W72" si="89">sum(T64:V64)</f>
        <v>506.018</v>
      </c>
      <c r="X64" s="65">
        <f t="shared" ref="X64:X72" si="90">W64*3</f>
        <v>1518.054</v>
      </c>
      <c r="Y64" s="65">
        <f t="shared" ref="Y64:Y72" si="91">R64^2</f>
        <v>1516.3236</v>
      </c>
      <c r="Z64" s="65">
        <f t="shared" ref="Z64:Z72" si="92">X64-Y64</f>
        <v>1.7304</v>
      </c>
      <c r="AA64" s="65">
        <f t="shared" ref="AA64:AA72" si="93">Z64/2</f>
        <v>0.8652</v>
      </c>
      <c r="AB64" s="65">
        <f t="shared" ref="AB64:AB72" si="94">sqrt(AA64)</f>
        <v>0.9301612763</v>
      </c>
      <c r="AC64" s="65">
        <f t="shared" ref="AC64:AC72" si="95">(1/3)*AB64</f>
        <v>0.3100537588</v>
      </c>
      <c r="AD64" s="50">
        <f t="shared" ref="AD64:AD72" si="96">AC64/S64</f>
        <v>0.02388703843</v>
      </c>
    </row>
    <row r="65" ht="15.75" customHeight="1">
      <c r="B65" s="16" t="s">
        <v>14</v>
      </c>
      <c r="C65" s="26">
        <f t="shared" si="81"/>
        <v>7.093333333</v>
      </c>
      <c r="D65" s="17"/>
      <c r="E65" s="58" t="s">
        <v>15</v>
      </c>
      <c r="F65" s="56">
        <f>C66</f>
        <v>11.76666667</v>
      </c>
      <c r="G65" s="56">
        <f>D58</f>
        <v>3.745489283</v>
      </c>
      <c r="H65" s="56">
        <f t="shared" si="82"/>
        <v>15.51215595</v>
      </c>
      <c r="I65" s="58" t="s">
        <v>83</v>
      </c>
      <c r="J65" s="16" t="s">
        <v>15</v>
      </c>
      <c r="K65" s="26">
        <f t="shared" si="80"/>
        <v>11.76666667</v>
      </c>
      <c r="L65" s="37" t="s">
        <v>83</v>
      </c>
      <c r="N65" s="32" t="s">
        <v>12</v>
      </c>
      <c r="O65" s="64">
        <f t="shared" ref="O65:Q65" si="85">C41</f>
        <v>13.97</v>
      </c>
      <c r="P65" s="64">
        <f t="shared" si="85"/>
        <v>14.96</v>
      </c>
      <c r="Q65" s="64">
        <f t="shared" si="85"/>
        <v>16.33</v>
      </c>
      <c r="R65" s="65">
        <f t="shared" si="86"/>
        <v>45.26</v>
      </c>
      <c r="S65" s="65">
        <f t="shared" si="87"/>
        <v>15.08666667</v>
      </c>
      <c r="T65" s="65">
        <f t="shared" ref="T65:V65" si="88">O65^2</f>
        <v>195.1609</v>
      </c>
      <c r="U65" s="65">
        <f t="shared" si="88"/>
        <v>223.8016</v>
      </c>
      <c r="V65" s="65">
        <f t="shared" si="88"/>
        <v>266.6689</v>
      </c>
      <c r="W65" s="65">
        <f t="shared" si="89"/>
        <v>685.6314</v>
      </c>
      <c r="X65" s="65">
        <f t="shared" si="90"/>
        <v>2056.8942</v>
      </c>
      <c r="Y65" s="65">
        <f t="shared" si="91"/>
        <v>2048.4676</v>
      </c>
      <c r="Z65" s="65">
        <f t="shared" si="92"/>
        <v>8.4266</v>
      </c>
      <c r="AA65" s="65">
        <f t="shared" si="93"/>
        <v>4.2133</v>
      </c>
      <c r="AB65" s="65">
        <f t="shared" si="94"/>
        <v>2.052632456</v>
      </c>
      <c r="AC65" s="65">
        <f t="shared" si="95"/>
        <v>0.6842108187</v>
      </c>
      <c r="AD65" s="50">
        <f t="shared" si="96"/>
        <v>0.04535202068</v>
      </c>
    </row>
    <row r="66" ht="15.75" customHeight="1">
      <c r="B66" s="16" t="s">
        <v>15</v>
      </c>
      <c r="C66" s="26">
        <f t="shared" si="81"/>
        <v>11.76666667</v>
      </c>
      <c r="D66" s="17"/>
      <c r="E66" s="58" t="s">
        <v>8</v>
      </c>
      <c r="F66" s="56">
        <f>C62</f>
        <v>12.98</v>
      </c>
      <c r="G66" s="56">
        <f>D58</f>
        <v>3.745489283</v>
      </c>
      <c r="H66" s="56">
        <f t="shared" si="82"/>
        <v>16.72548928</v>
      </c>
      <c r="I66" s="58" t="s">
        <v>83</v>
      </c>
      <c r="J66" s="16" t="s">
        <v>16</v>
      </c>
      <c r="K66" s="26">
        <f t="shared" si="80"/>
        <v>2.8</v>
      </c>
      <c r="L66" s="37" t="s">
        <v>45</v>
      </c>
      <c r="N66" s="32" t="s">
        <v>13</v>
      </c>
      <c r="O66" s="64">
        <f t="shared" ref="O66:Q66" si="97">C42</f>
        <v>17.75</v>
      </c>
      <c r="P66" s="64">
        <f t="shared" si="97"/>
        <v>14.98</v>
      </c>
      <c r="Q66" s="64">
        <f t="shared" si="97"/>
        <v>15.23</v>
      </c>
      <c r="R66" s="65">
        <f t="shared" si="86"/>
        <v>47.96</v>
      </c>
      <c r="S66" s="65">
        <f t="shared" si="87"/>
        <v>15.98666667</v>
      </c>
      <c r="T66" s="65">
        <f t="shared" ref="T66:V66" si="98">O66^2</f>
        <v>315.0625</v>
      </c>
      <c r="U66" s="65">
        <f t="shared" si="98"/>
        <v>224.4004</v>
      </c>
      <c r="V66" s="65">
        <f t="shared" si="98"/>
        <v>231.9529</v>
      </c>
      <c r="W66" s="65">
        <f t="shared" si="89"/>
        <v>771.4158</v>
      </c>
      <c r="X66" s="65">
        <f t="shared" si="90"/>
        <v>2314.2474</v>
      </c>
      <c r="Y66" s="65">
        <f t="shared" si="91"/>
        <v>2300.1616</v>
      </c>
      <c r="Z66" s="65">
        <f t="shared" si="92"/>
        <v>14.0858</v>
      </c>
      <c r="AA66" s="65">
        <f t="shared" si="93"/>
        <v>7.0429</v>
      </c>
      <c r="AB66" s="65">
        <f t="shared" si="94"/>
        <v>2.653846265</v>
      </c>
      <c r="AC66" s="65">
        <f t="shared" si="95"/>
        <v>0.8846154218</v>
      </c>
      <c r="AD66" s="50">
        <f t="shared" si="96"/>
        <v>0.05533457601</v>
      </c>
    </row>
    <row r="67" ht="15.75" customHeight="1">
      <c r="B67" s="16" t="s">
        <v>16</v>
      </c>
      <c r="C67" s="26">
        <f t="shared" si="81"/>
        <v>2.8</v>
      </c>
      <c r="D67" s="17"/>
      <c r="E67" s="58" t="s">
        <v>19</v>
      </c>
      <c r="F67" s="56">
        <f>C70</f>
        <v>14.80666667</v>
      </c>
      <c r="G67" s="56">
        <f>D58</f>
        <v>3.745489283</v>
      </c>
      <c r="H67" s="56">
        <f t="shared" si="82"/>
        <v>18.55215595</v>
      </c>
      <c r="I67" s="58" t="s">
        <v>49</v>
      </c>
      <c r="J67" s="16" t="s">
        <v>17</v>
      </c>
      <c r="K67" s="26">
        <f t="shared" si="80"/>
        <v>9.616666667</v>
      </c>
      <c r="L67" s="37" t="s">
        <v>48</v>
      </c>
      <c r="N67" s="32" t="s">
        <v>14</v>
      </c>
      <c r="O67" s="64">
        <f t="shared" ref="O67:Q67" si="99">C43</f>
        <v>5.81</v>
      </c>
      <c r="P67" s="64">
        <f t="shared" si="99"/>
        <v>8.82</v>
      </c>
      <c r="Q67" s="64">
        <f t="shared" si="99"/>
        <v>6.65</v>
      </c>
      <c r="R67" s="65">
        <f t="shared" si="86"/>
        <v>21.28</v>
      </c>
      <c r="S67" s="65">
        <f t="shared" si="87"/>
        <v>7.093333333</v>
      </c>
      <c r="T67" s="65">
        <f t="shared" ref="T67:V67" si="100">O67^2</f>
        <v>33.7561</v>
      </c>
      <c r="U67" s="65">
        <f t="shared" si="100"/>
        <v>77.7924</v>
      </c>
      <c r="V67" s="65">
        <f t="shared" si="100"/>
        <v>44.2225</v>
      </c>
      <c r="W67" s="65">
        <f t="shared" si="89"/>
        <v>155.771</v>
      </c>
      <c r="X67" s="65">
        <f t="shared" si="90"/>
        <v>467.313</v>
      </c>
      <c r="Y67" s="65">
        <f t="shared" si="91"/>
        <v>452.8384</v>
      </c>
      <c r="Z67" s="65">
        <f t="shared" si="92"/>
        <v>14.4746</v>
      </c>
      <c r="AA67" s="65">
        <f t="shared" si="93"/>
        <v>7.2373</v>
      </c>
      <c r="AB67" s="65">
        <f t="shared" si="94"/>
        <v>2.690223039</v>
      </c>
      <c r="AC67" s="65">
        <f t="shared" si="95"/>
        <v>0.896741013</v>
      </c>
      <c r="AD67" s="50">
        <f t="shared" si="96"/>
        <v>0.1264202556</v>
      </c>
    </row>
    <row r="68" ht="15.75" customHeight="1">
      <c r="B68" s="16" t="s">
        <v>17</v>
      </c>
      <c r="C68" s="26">
        <f t="shared" si="81"/>
        <v>9.616666667</v>
      </c>
      <c r="D68" s="17"/>
      <c r="E68" s="58" t="s">
        <v>12</v>
      </c>
      <c r="F68" s="56">
        <f t="shared" ref="F68:F69" si="103">C63</f>
        <v>15.08666667</v>
      </c>
      <c r="G68" s="56">
        <f>D58</f>
        <v>3.745489283</v>
      </c>
      <c r="H68" s="56">
        <f t="shared" si="82"/>
        <v>18.83215595</v>
      </c>
      <c r="I68" s="58" t="s">
        <v>49</v>
      </c>
      <c r="J68" s="16" t="s">
        <v>18</v>
      </c>
      <c r="K68" s="26">
        <f t="shared" si="80"/>
        <v>19.18666667</v>
      </c>
      <c r="L68" s="37" t="s">
        <v>44</v>
      </c>
      <c r="N68" s="32" t="s">
        <v>15</v>
      </c>
      <c r="O68" s="64">
        <f t="shared" ref="O68:Q68" si="101">C44</f>
        <v>14.71</v>
      </c>
      <c r="P68" s="64">
        <f t="shared" si="101"/>
        <v>9.73</v>
      </c>
      <c r="Q68" s="64">
        <f t="shared" si="101"/>
        <v>10.86</v>
      </c>
      <c r="R68" s="65">
        <f t="shared" si="86"/>
        <v>35.3</v>
      </c>
      <c r="S68" s="65">
        <f t="shared" si="87"/>
        <v>11.76666667</v>
      </c>
      <c r="T68" s="65">
        <f t="shared" ref="T68:V68" si="102">O68^2</f>
        <v>216.3841</v>
      </c>
      <c r="U68" s="65">
        <f t="shared" si="102"/>
        <v>94.6729</v>
      </c>
      <c r="V68" s="65">
        <f t="shared" si="102"/>
        <v>117.9396</v>
      </c>
      <c r="W68" s="65">
        <f t="shared" si="89"/>
        <v>428.9966</v>
      </c>
      <c r="X68" s="65">
        <f t="shared" si="90"/>
        <v>1286.9898</v>
      </c>
      <c r="Y68" s="65">
        <f t="shared" si="91"/>
        <v>1246.09</v>
      </c>
      <c r="Z68" s="65">
        <f t="shared" si="92"/>
        <v>40.8998</v>
      </c>
      <c r="AA68" s="65">
        <f t="shared" si="93"/>
        <v>20.4499</v>
      </c>
      <c r="AB68" s="65">
        <f t="shared" si="94"/>
        <v>4.522156565</v>
      </c>
      <c r="AC68" s="65">
        <f t="shared" si="95"/>
        <v>1.507385522</v>
      </c>
      <c r="AD68" s="50">
        <f t="shared" si="96"/>
        <v>0.1281064183</v>
      </c>
    </row>
    <row r="69" ht="15.75" customHeight="1">
      <c r="B69" s="16" t="s">
        <v>18</v>
      </c>
      <c r="C69" s="26">
        <f t="shared" si="81"/>
        <v>19.18666667</v>
      </c>
      <c r="D69" s="17"/>
      <c r="E69" s="58" t="s">
        <v>13</v>
      </c>
      <c r="F69" s="56">
        <f t="shared" si="103"/>
        <v>15.98666667</v>
      </c>
      <c r="G69" s="56">
        <f>D58</f>
        <v>3.745489283</v>
      </c>
      <c r="H69" s="56">
        <f t="shared" si="82"/>
        <v>19.73215595</v>
      </c>
      <c r="I69" s="58" t="s">
        <v>49</v>
      </c>
      <c r="J69" s="16" t="s">
        <v>19</v>
      </c>
      <c r="K69" s="26">
        <f t="shared" si="80"/>
        <v>14.80666667</v>
      </c>
      <c r="L69" s="37" t="s">
        <v>49</v>
      </c>
      <c r="N69" s="32" t="s">
        <v>16</v>
      </c>
      <c r="O69" s="64">
        <f t="shared" ref="O69:Q69" si="104">C45</f>
        <v>2.86</v>
      </c>
      <c r="P69" s="64">
        <f t="shared" si="104"/>
        <v>2.82</v>
      </c>
      <c r="Q69" s="64">
        <f t="shared" si="104"/>
        <v>2.72</v>
      </c>
      <c r="R69" s="65">
        <f t="shared" si="86"/>
        <v>8.4</v>
      </c>
      <c r="S69" s="65">
        <f t="shared" si="87"/>
        <v>2.8</v>
      </c>
      <c r="T69" s="65">
        <f t="shared" ref="T69:V69" si="105">O69^2</f>
        <v>8.1796</v>
      </c>
      <c r="U69" s="65">
        <f t="shared" si="105"/>
        <v>7.9524</v>
      </c>
      <c r="V69" s="65">
        <f t="shared" si="105"/>
        <v>7.3984</v>
      </c>
      <c r="W69" s="65">
        <f t="shared" si="89"/>
        <v>23.5304</v>
      </c>
      <c r="X69" s="65">
        <f t="shared" si="90"/>
        <v>70.5912</v>
      </c>
      <c r="Y69" s="65">
        <f t="shared" si="91"/>
        <v>70.56</v>
      </c>
      <c r="Z69" s="65">
        <f t="shared" si="92"/>
        <v>0.0312</v>
      </c>
      <c r="AA69" s="65">
        <f t="shared" si="93"/>
        <v>0.0156</v>
      </c>
      <c r="AB69" s="65">
        <f t="shared" si="94"/>
        <v>0.12489996</v>
      </c>
      <c r="AC69" s="65">
        <f t="shared" si="95"/>
        <v>0.04163331999</v>
      </c>
      <c r="AD69" s="50">
        <f t="shared" si="96"/>
        <v>0.01486904285</v>
      </c>
    </row>
    <row r="70" ht="15.75" customHeight="1">
      <c r="B70" s="16" t="s">
        <v>19</v>
      </c>
      <c r="C70" s="26">
        <f t="shared" si="81"/>
        <v>14.80666667</v>
      </c>
      <c r="D70" s="6"/>
      <c r="E70" s="58" t="s">
        <v>18</v>
      </c>
      <c r="F70" s="56">
        <f>C69</f>
        <v>19.18666667</v>
      </c>
      <c r="G70" s="56">
        <f>D58</f>
        <v>3.745489283</v>
      </c>
      <c r="H70" s="56">
        <f t="shared" si="82"/>
        <v>22.93215595</v>
      </c>
      <c r="I70" s="58" t="s">
        <v>44</v>
      </c>
      <c r="J70" s="38" t="s">
        <v>38</v>
      </c>
      <c r="K70" s="59">
        <f>D58</f>
        <v>3.745489283</v>
      </c>
      <c r="L70" s="40"/>
      <c r="N70" s="32" t="s">
        <v>17</v>
      </c>
      <c r="O70" s="64">
        <f t="shared" ref="O70:Q70" si="106">C46</f>
        <v>9.26</v>
      </c>
      <c r="P70" s="64">
        <f t="shared" si="106"/>
        <v>9.78</v>
      </c>
      <c r="Q70" s="64">
        <f t="shared" si="106"/>
        <v>9.81</v>
      </c>
      <c r="R70" s="65">
        <f t="shared" si="86"/>
        <v>28.85</v>
      </c>
      <c r="S70" s="65">
        <f t="shared" si="87"/>
        <v>9.616666667</v>
      </c>
      <c r="T70" s="65">
        <f t="shared" ref="T70:V70" si="107">O70^2</f>
        <v>85.7476</v>
      </c>
      <c r="U70" s="65">
        <f t="shared" si="107"/>
        <v>95.6484</v>
      </c>
      <c r="V70" s="65">
        <f t="shared" si="107"/>
        <v>96.2361</v>
      </c>
      <c r="W70" s="65">
        <f t="shared" si="89"/>
        <v>277.6321</v>
      </c>
      <c r="X70" s="65">
        <f t="shared" si="90"/>
        <v>832.8963</v>
      </c>
      <c r="Y70" s="65">
        <f t="shared" si="91"/>
        <v>832.3225</v>
      </c>
      <c r="Z70" s="65">
        <f t="shared" si="92"/>
        <v>0.5738</v>
      </c>
      <c r="AA70" s="65">
        <f t="shared" si="93"/>
        <v>0.2869</v>
      </c>
      <c r="AB70" s="65">
        <f t="shared" si="94"/>
        <v>0.5356304696</v>
      </c>
      <c r="AC70" s="65">
        <f t="shared" si="95"/>
        <v>0.1785434899</v>
      </c>
      <c r="AD70" s="50">
        <f t="shared" si="96"/>
        <v>0.01856604747</v>
      </c>
    </row>
    <row r="71" ht="15.75" customHeight="1">
      <c r="N71" s="32" t="s">
        <v>18</v>
      </c>
      <c r="O71" s="64">
        <f t="shared" ref="O71:Q71" si="108">C47</f>
        <v>18.96</v>
      </c>
      <c r="P71" s="64">
        <f t="shared" si="108"/>
        <v>19.85</v>
      </c>
      <c r="Q71" s="64">
        <f t="shared" si="108"/>
        <v>18.75</v>
      </c>
      <c r="R71" s="65">
        <f t="shared" si="86"/>
        <v>57.56</v>
      </c>
      <c r="S71" s="65">
        <f t="shared" si="87"/>
        <v>19.18666667</v>
      </c>
      <c r="T71" s="65">
        <f t="shared" ref="T71:V71" si="109">O71^2</f>
        <v>359.4816</v>
      </c>
      <c r="U71" s="65">
        <f t="shared" si="109"/>
        <v>394.0225</v>
      </c>
      <c r="V71" s="65">
        <f t="shared" si="109"/>
        <v>351.5625</v>
      </c>
      <c r="W71" s="65">
        <f t="shared" si="89"/>
        <v>1105.0666</v>
      </c>
      <c r="X71" s="65">
        <f t="shared" si="90"/>
        <v>3315.1998</v>
      </c>
      <c r="Y71" s="65">
        <f t="shared" si="91"/>
        <v>3313.1536</v>
      </c>
      <c r="Z71" s="65">
        <f t="shared" si="92"/>
        <v>2.0462</v>
      </c>
      <c r="AA71" s="65">
        <f t="shared" si="93"/>
        <v>1.0231</v>
      </c>
      <c r="AB71" s="65">
        <f t="shared" si="94"/>
        <v>1.011484058</v>
      </c>
      <c r="AC71" s="65">
        <f t="shared" si="95"/>
        <v>0.3371613527</v>
      </c>
      <c r="AD71" s="50">
        <f t="shared" si="96"/>
        <v>0.01757269038</v>
      </c>
    </row>
    <row r="72" ht="15.75" customHeight="1">
      <c r="N72" s="32" t="s">
        <v>19</v>
      </c>
      <c r="O72" s="64">
        <f t="shared" ref="O72:Q72" si="110">C48</f>
        <v>14.96</v>
      </c>
      <c r="P72" s="64">
        <f t="shared" si="110"/>
        <v>14.74</v>
      </c>
      <c r="Q72" s="64">
        <f t="shared" si="110"/>
        <v>14.72</v>
      </c>
      <c r="R72" s="65">
        <f t="shared" si="86"/>
        <v>44.42</v>
      </c>
      <c r="S72" s="65">
        <f t="shared" si="87"/>
        <v>14.80666667</v>
      </c>
      <c r="T72" s="65">
        <f t="shared" ref="T72:V72" si="111">O72^2</f>
        <v>223.8016</v>
      </c>
      <c r="U72" s="65">
        <f t="shared" si="111"/>
        <v>217.2676</v>
      </c>
      <c r="V72" s="65">
        <f t="shared" si="111"/>
        <v>216.6784</v>
      </c>
      <c r="W72" s="65">
        <f t="shared" si="89"/>
        <v>657.7476</v>
      </c>
      <c r="X72" s="65">
        <f t="shared" si="90"/>
        <v>1973.2428</v>
      </c>
      <c r="Y72" s="65">
        <f t="shared" si="91"/>
        <v>1973.1364</v>
      </c>
      <c r="Z72" s="65">
        <f t="shared" si="92"/>
        <v>0.1064</v>
      </c>
      <c r="AA72" s="65">
        <f t="shared" si="93"/>
        <v>0.0532</v>
      </c>
      <c r="AB72" s="65">
        <f t="shared" si="94"/>
        <v>0.2306512519</v>
      </c>
      <c r="AC72" s="65">
        <f t="shared" si="95"/>
        <v>0.07688375063</v>
      </c>
      <c r="AD72" s="50">
        <f t="shared" si="96"/>
        <v>0.005192509048</v>
      </c>
    </row>
    <row r="73" ht="15.75" customHeight="1"/>
    <row r="74" ht="15.75" customHeight="1">
      <c r="R74" s="73"/>
    </row>
    <row r="75" ht="15.75" customHeight="1">
      <c r="R75" s="73"/>
      <c r="X75" s="62"/>
      <c r="Y75" s="62"/>
      <c r="Z75" s="62"/>
      <c r="AA75" s="62"/>
      <c r="AB75" s="62"/>
      <c r="AC75" s="62"/>
      <c r="AD75" s="74"/>
    </row>
    <row r="76" ht="15.75" customHeight="1">
      <c r="R76" s="73"/>
      <c r="X76" s="65"/>
      <c r="Y76" s="65"/>
      <c r="Z76" s="47"/>
      <c r="AA76" s="65"/>
      <c r="AB76" s="65"/>
      <c r="AC76" s="65"/>
      <c r="AD76" s="50"/>
    </row>
    <row r="77" ht="15.75" customHeight="1">
      <c r="R77" s="73"/>
      <c r="X77" s="65"/>
      <c r="Y77" s="65"/>
      <c r="Z77" s="47"/>
      <c r="AA77" s="65"/>
      <c r="AB77" s="65"/>
      <c r="AC77" s="65"/>
      <c r="AD77" s="50"/>
    </row>
    <row r="78" ht="15.75" customHeight="1">
      <c r="R78" s="73"/>
      <c r="X78" s="65"/>
      <c r="Y78" s="65"/>
      <c r="Z78" s="47"/>
      <c r="AA78" s="65"/>
      <c r="AB78" s="65"/>
      <c r="AC78" s="65"/>
      <c r="AD78" s="50"/>
    </row>
    <row r="79" ht="15.75" customHeight="1">
      <c r="R79" s="73"/>
      <c r="X79" s="65"/>
      <c r="Y79" s="65"/>
      <c r="Z79" s="47"/>
      <c r="AA79" s="65"/>
      <c r="AB79" s="65"/>
      <c r="AC79" s="65"/>
      <c r="AD79" s="50"/>
    </row>
    <row r="80" ht="15.75" customHeight="1">
      <c r="R80" s="73"/>
      <c r="X80" s="65"/>
      <c r="Y80" s="65"/>
      <c r="Z80" s="47"/>
      <c r="AA80" s="65"/>
      <c r="AB80" s="65"/>
      <c r="AC80" s="65"/>
      <c r="AD80" s="50"/>
    </row>
    <row r="81" ht="15.75" customHeight="1">
      <c r="R81" s="73"/>
      <c r="X81" s="65"/>
      <c r="Y81" s="65"/>
      <c r="Z81" s="47"/>
      <c r="AA81" s="65"/>
      <c r="AB81" s="65"/>
      <c r="AC81" s="65"/>
      <c r="AD81" s="50"/>
    </row>
    <row r="82" ht="15.75" customHeight="1">
      <c r="R82" s="73"/>
      <c r="X82" s="65"/>
      <c r="Y82" s="65"/>
      <c r="Z82" s="47"/>
      <c r="AA82" s="65"/>
      <c r="AB82" s="65"/>
      <c r="AC82" s="65"/>
      <c r="AD82" s="50"/>
    </row>
    <row r="83" ht="15.75" customHeight="1">
      <c r="R83" s="75"/>
      <c r="S83" s="76"/>
      <c r="T83" s="65"/>
      <c r="U83" s="65"/>
      <c r="V83" s="65"/>
      <c r="W83" s="47"/>
      <c r="X83" s="65"/>
      <c r="Y83" s="65"/>
      <c r="Z83" s="47"/>
      <c r="AA83" s="65"/>
      <c r="AB83" s="65"/>
      <c r="AC83" s="65"/>
      <c r="AD83" s="50"/>
    </row>
    <row r="84" ht="15.75" customHeight="1">
      <c r="O84" s="46"/>
      <c r="P84" s="46"/>
      <c r="Q84" s="46"/>
      <c r="R84" s="47"/>
      <c r="S84" s="47"/>
      <c r="T84" s="65"/>
      <c r="U84" s="65"/>
      <c r="V84" s="65"/>
      <c r="W84" s="47"/>
      <c r="X84" s="65"/>
      <c r="Y84" s="65"/>
      <c r="Z84" s="47"/>
      <c r="AA84" s="65"/>
      <c r="AB84" s="65"/>
      <c r="AC84" s="65"/>
      <c r="AD84" s="50"/>
    </row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3">
    <mergeCell ref="V3:X3"/>
    <mergeCell ref="AF3:AH3"/>
    <mergeCell ref="AI3:AI4"/>
    <mergeCell ref="AJ3:AJ4"/>
    <mergeCell ref="I3:I4"/>
    <mergeCell ref="J3:L3"/>
    <mergeCell ref="M3:M4"/>
    <mergeCell ref="N3:N4"/>
    <mergeCell ref="U3:U4"/>
    <mergeCell ref="Y3:Y4"/>
    <mergeCell ref="Z3:Z4"/>
    <mergeCell ref="B25:B27"/>
    <mergeCell ref="I25:J25"/>
    <mergeCell ref="L25:P25"/>
    <mergeCell ref="U25:V25"/>
    <mergeCell ref="X25:AB25"/>
    <mergeCell ref="B4:B6"/>
    <mergeCell ref="B7:B9"/>
    <mergeCell ref="B10:B12"/>
    <mergeCell ref="B13:B15"/>
    <mergeCell ref="B16:B18"/>
    <mergeCell ref="B19:B21"/>
    <mergeCell ref="B22:B24"/>
    <mergeCell ref="B60:C60"/>
    <mergeCell ref="T51:V51"/>
    <mergeCell ref="T63:V63"/>
    <mergeCell ref="B28:B30"/>
    <mergeCell ref="B38:B39"/>
    <mergeCell ref="C38:E38"/>
    <mergeCell ref="F38:F39"/>
    <mergeCell ref="G38:G39"/>
    <mergeCell ref="T39:V39"/>
    <mergeCell ref="E60:I60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2025-01-20T03:38:19Z</dcterms:created>
  <dc:creator>Admin</dc:creator>
</cp:coreProperties>
</file>